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55" tabRatio="875" activeTab="0"/>
  </bookViews>
  <sheets>
    <sheet name="Awards" sheetId="1" r:id="rId1"/>
    <sheet name="Test Environment" sheetId="2" r:id="rId2"/>
    <sheet name="Test Collection" sheetId="3" r:id="rId3"/>
    <sheet name="Boot Time" sheetId="4" r:id="rId4"/>
    <sheet name="Idling" sheetId="5" r:id="rId5"/>
    <sheet name="On-access" sheetId="6" r:id="rId6"/>
    <sheet name="On-demand" sheetId="7" r:id="rId7"/>
    <sheet name="Starting Office Programs" sheetId="8" r:id="rId8"/>
  </sheets>
  <definedNames/>
  <calcPr fullCalcOnLoad="1"/>
</workbook>
</file>

<file path=xl/sharedStrings.xml><?xml version="1.0" encoding="utf-8"?>
<sst xmlns="http://schemas.openxmlformats.org/spreadsheetml/2006/main" count="625" uniqueCount="260">
  <si>
    <t>Available</t>
  </si>
  <si>
    <t>System Cache</t>
  </si>
  <si>
    <t>No antivirus</t>
  </si>
  <si>
    <t>-</t>
  </si>
  <si>
    <t>Word</t>
  </si>
  <si>
    <t>Outlook</t>
  </si>
  <si>
    <t>Adobe Photoshop</t>
  </si>
  <si>
    <t>Trend Micro</t>
  </si>
  <si>
    <t>Avast</t>
  </si>
  <si>
    <t>Avira</t>
  </si>
  <si>
    <t>McAfee</t>
  </si>
  <si>
    <t>VBA</t>
  </si>
  <si>
    <t>Eset</t>
  </si>
  <si>
    <t>Panda Security</t>
  </si>
  <si>
    <t>Kaspersky</t>
  </si>
  <si>
    <t>F-Secure</t>
  </si>
  <si>
    <t>Sophos</t>
  </si>
  <si>
    <t>AVG</t>
  </si>
  <si>
    <t>Symantec</t>
  </si>
  <si>
    <t>Dr.Web</t>
  </si>
  <si>
    <t>Таблица 2: Влияние антивируса на время загрузки системы</t>
  </si>
  <si>
    <t>Versions &amp; Builds</t>
  </si>
  <si>
    <t>Компания</t>
  </si>
  <si>
    <t>Продукт</t>
  </si>
  <si>
    <t>Agnitum</t>
  </si>
  <si>
    <t>Time [h:mm:ss]</t>
  </si>
  <si>
    <t>Delay [h:mm:ss]</t>
  </si>
  <si>
    <t>Delay [%]</t>
  </si>
  <si>
    <t>System Cache  (decreased on)
[%]</t>
  </si>
  <si>
    <t xml:space="preserve"> Таблица 4a: Влияние антивирусов на использование системных ресурсов при копировании файлов</t>
  </si>
  <si>
    <t>Available
(reduced by)
[%]</t>
  </si>
  <si>
    <t>Kaspersky Lab</t>
  </si>
  <si>
    <t>Rescan Time 
[h:mm:ss]</t>
  </si>
  <si>
    <t>Scan Time 
[h:mm:ss]</t>
  </si>
  <si>
    <t>Time Difference
[sec]</t>
  </si>
  <si>
    <t>Time Difference
[%]</t>
  </si>
  <si>
    <t>100mbit/sec Ethernet</t>
  </si>
  <si>
    <t>Таблица 3а: Использование ресурсов системой в состоянии покоя</t>
  </si>
  <si>
    <t>CPU History
(increased on)
[%]</t>
  </si>
  <si>
    <t>Таблица 5a: Сравнение времени сканирования коллекции чистых файлов различными антивирусами</t>
  </si>
  <si>
    <t>Таблица 5б: Время сканирования</t>
  </si>
  <si>
    <t>Delay [sec]</t>
  </si>
  <si>
    <t xml:space="preserve"> Delay [%]</t>
  </si>
  <si>
    <t>[sec]</t>
  </si>
  <si>
    <t>[%]</t>
  </si>
  <si>
    <t>Процессор</t>
  </si>
  <si>
    <t>Материнская плата</t>
  </si>
  <si>
    <t>Bидеокарта</t>
  </si>
  <si>
    <t>Оперативная память</t>
  </si>
  <si>
    <t>Жeсткий диск</t>
  </si>
  <si>
    <t>Сеть</t>
  </si>
  <si>
    <t>Операционная система</t>
  </si>
  <si>
    <t>Установленные программы</t>
  </si>
  <si>
    <t>Microsoft Word</t>
  </si>
  <si>
    <t>Microsoft Internet Explorer</t>
  </si>
  <si>
    <t xml:space="preserve"> Adobe Photoshop</t>
  </si>
  <si>
    <t>Adobe Acrobat Reader</t>
  </si>
  <si>
    <t>Microsoft Outlook</t>
  </si>
  <si>
    <t>Points</t>
  </si>
  <si>
    <t>Total Points</t>
  </si>
  <si>
    <t>1 point</t>
  </si>
  <si>
    <t>Acrobat Reader</t>
  </si>
  <si>
    <t>Антивирус</t>
  </si>
  <si>
    <t>Награда</t>
  </si>
  <si>
    <t>Замедление [%]</t>
  </si>
  <si>
    <t>Сумма баллов</t>
  </si>
  <si>
    <t xml:space="preserve">Gold Performance Award
On-Access Scanning
</t>
  </si>
  <si>
    <t xml:space="preserve">Silver Performance Award
On-Access Scanning
</t>
  </si>
  <si>
    <t xml:space="preserve">Bronze Performance Award
On-Access Scanning
</t>
  </si>
  <si>
    <t xml:space="preserve">Gold Performance Award
On-Demand Scanning
</t>
  </si>
  <si>
    <t xml:space="preserve">Silver Performance Award
On-Demand Scanning
</t>
  </si>
  <si>
    <t xml:space="preserve">Bronze Performance Award
On-Demand Scanning
</t>
  </si>
  <si>
    <t xml:space="preserve">Gold Performance Award
Office Software
</t>
  </si>
  <si>
    <t xml:space="preserve">Silver Performance Award
Office Software
</t>
  </si>
  <si>
    <t xml:space="preserve">Bronze Performance Award
Office Software
</t>
  </si>
  <si>
    <t>http://www.anti-malware.ru/</t>
  </si>
  <si>
    <t>Критерий награждения</t>
  </si>
  <si>
    <t xml:space="preserve"> Сумма баллов (% от макс.)*</t>
  </si>
  <si>
    <t>Таблица 7з: Расчет количества полученных баллов по итогам измерений задержек старта на всех пяти офисных программах</t>
  </si>
  <si>
    <t>Подробный расчет баллов для каждого антивируса</t>
  </si>
  <si>
    <t>Замедление 20-50% относительно системы без антивируса.</t>
  </si>
  <si>
    <t>Замедление 50-100% относительно системы без антивируса.</t>
  </si>
  <si>
    <t>Замедление 100-150% относительно системы без антивируса.</t>
  </si>
  <si>
    <t>Замедление 150%+ относительно системы без антивируса.</t>
  </si>
  <si>
    <t>Таблица 1в: Самые быстрые антивирусные сканеры по требованию (on-demand сканеры)</t>
  </si>
  <si>
    <t>Таблица 1б: Самые быстрые антивирусные мониторы (on-access сканеры)</t>
  </si>
  <si>
    <t>Таблица 1г: Самые быстрые антивирусы для работы с офисными программами</t>
  </si>
  <si>
    <t>* - Разница в сравнении с лучшим результатом, показанным сканером Panda Antivirus.</t>
  </si>
  <si>
    <t xml:space="preserve">Platinum 
Performance Award
On-Demand Scanning
</t>
  </si>
  <si>
    <t xml:space="preserve">Platinum 
Performance Award
On-Access Scanning
</t>
  </si>
  <si>
    <t xml:space="preserve"> Таблица 4b: Замедление системы с антивирусом относительно эталона при копировании файлов</t>
  </si>
  <si>
    <t>Таблица 1д: Версии тестируемых антивирусных продуктов</t>
  </si>
  <si>
    <t>Таблица 1е: Платформа для проведения теста</t>
  </si>
  <si>
    <t xml:space="preserve"> Таблица 3б: Использование ресурсов системой с антивирусом в состоянии покоя относительно эталона </t>
  </si>
  <si>
    <t>Norton</t>
  </si>
  <si>
    <t>Panda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</si>
  <si>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</si>
  <si>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</si>
  <si>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</si>
  <si>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</si>
  <si>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</si>
  <si>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 xml:space="preserve">Рисунок 5б: Время повторного сканирования коллекции чистых файлов </t>
  </si>
  <si>
    <t>9.0.716</t>
  </si>
  <si>
    <t xml:space="preserve">Avira Antivir Preminum </t>
  </si>
  <si>
    <t>9.0.0.75</t>
  </si>
  <si>
    <t>5.01.1.11171</t>
  </si>
  <si>
    <t>4.0.4680</t>
  </si>
  <si>
    <t xml:space="preserve">Sophos Anti-Virus </t>
  </si>
  <si>
    <t>9.0.0</t>
  </si>
  <si>
    <t xml:space="preserve">Trend Micro Antivirus plus Antispyware </t>
  </si>
  <si>
    <t>3.12.12.0</t>
  </si>
  <si>
    <t>Intel Core 2 Duo E6550 2.33Ghz</t>
  </si>
  <si>
    <t>MSI P35 Neo-F</t>
  </si>
  <si>
    <t>GeForce 8800 GTS 640MB</t>
  </si>
  <si>
    <t>2048 MB</t>
  </si>
  <si>
    <t>80 GB (ST380013AS)</t>
  </si>
  <si>
    <t>Microsoft Windows XP Pro Rus SP3 со всеми обновлениями</t>
  </si>
  <si>
    <t>DirectX 9c
Internet Explorer 8.0.6001.18702
Microsoft Office Word 2003 (11.8307.8221) SP3
Microsoft Outlook 6 (6.00.29.00.5512) SP3
Adobe Acrobat Reader 9.2.0
Adobe Photoshop CS4 Extended</t>
  </si>
  <si>
    <t>BitDefender</t>
  </si>
  <si>
    <t>IE8</t>
  </si>
  <si>
    <t>Adobe Reader</t>
  </si>
  <si>
    <t>Microsoft</t>
  </si>
  <si>
    <t>Outpost</t>
  </si>
  <si>
    <t>Результаты теста антивирусов на производительность
(Тест №2  от 01.2010)</t>
  </si>
  <si>
    <t>Замедление 0-20% относительно системы без антивируса.</t>
  </si>
  <si>
    <t>Таблица 5б: Время повторного сканирования</t>
  </si>
  <si>
    <t>Лучшая скорость первого сканирования и наличие оптимизации.</t>
  </si>
  <si>
    <t>Время второго сканирвоания</t>
  </si>
  <si>
    <t>Время первого сканирования</t>
  </si>
  <si>
    <t>Время первого сканирования  не более 6 минут и есть существенная оптимизация.</t>
  </si>
  <si>
    <t>Время первого сканирования  в пределах 6 минут и оптимизация незначительна.</t>
  </si>
  <si>
    <r>
      <t xml:space="preserve">Время первого сканирования  не более 10 минут </t>
    </r>
    <r>
      <rPr>
        <b/>
        <u val="single"/>
        <sz val="9"/>
        <rFont val="Arial"/>
        <family val="2"/>
      </rPr>
      <t>или</t>
    </r>
    <r>
      <rPr>
        <b/>
        <sz val="9"/>
        <rFont val="Arial"/>
        <family val="2"/>
      </rPr>
      <t xml:space="preserve"> </t>
    </r>
    <r>
      <rPr>
        <sz val="9"/>
        <rFont val="Arial"/>
        <family val="0"/>
      </rPr>
      <t>есть существенная оптимизация до 6 минут и ниже.</t>
    </r>
  </si>
  <si>
    <t>95-85%</t>
  </si>
  <si>
    <t>85-75%</t>
  </si>
  <si>
    <t>75-65%</t>
  </si>
  <si>
    <t>Менее 65%.</t>
  </si>
  <si>
    <t>Avast Antivirus Professional</t>
  </si>
  <si>
    <t>4.8.1368</t>
  </si>
  <si>
    <t>AVG Anti-Virus &amp; Anti-Spyware</t>
  </si>
  <si>
    <t>Доктор Веб</t>
  </si>
  <si>
    <t>BitDefender Anti-Virus</t>
  </si>
  <si>
    <t>2010 (13.0.18.345)</t>
  </si>
  <si>
    <t>2009 (6.7.1.2983.450.0714)</t>
  </si>
  <si>
    <t>2010 (9.01.00)</t>
  </si>
  <si>
    <t>Panda Antivirus</t>
  </si>
  <si>
    <t>Outpost Antivirus Pro</t>
  </si>
  <si>
    <t>McAfee VirusScan Plus</t>
  </si>
  <si>
    <t>2010 (10.10 build 246)</t>
  </si>
  <si>
    <t>F-Secure Anti-Virus</t>
  </si>
  <si>
    <t>Eset Nod32</t>
  </si>
  <si>
    <t>2010 (9.0.0.736 (a,b))</t>
  </si>
  <si>
    <t>Kaspersky Anti-Virus</t>
  </si>
  <si>
    <t>Norton Anti-Virus</t>
  </si>
  <si>
    <t>2010 (17.1.0.19)</t>
  </si>
  <si>
    <t>2010 (17.50.1366)</t>
  </si>
  <si>
    <t>Antivirus</t>
  </si>
  <si>
    <t>Average Copying Time</t>
  </si>
  <si>
    <t>Average Load of Physical Memory [Kb]</t>
  </si>
  <si>
    <t>Average CPU  Overload</t>
  </si>
  <si>
    <t>Average CPU 
Overload
[%]</t>
  </si>
  <si>
    <t>Average CPU History [%]</t>
  </si>
  <si>
    <t>Available          (reduced by) [Kb]</t>
  </si>
  <si>
    <t>System Cache (decreased on) [Kb]</t>
  </si>
  <si>
    <t>Average Load of Physical Memory</t>
  </si>
  <si>
    <t>System Cache (decreased on) [KB]</t>
  </si>
  <si>
    <t>Available          (reduced by)
[KB]</t>
  </si>
  <si>
    <t>Average Load of Physical Memory  [KB]</t>
  </si>
  <si>
    <t>Average Boot Time [sec]</t>
  </si>
  <si>
    <t>Average Scan Time 
[h:mm:ss]</t>
  </si>
  <si>
    <t>Average CPU History (Rescan) [%]</t>
  </si>
  <si>
    <t>Average Load of Physical Memory (Rescan) [Kb]</t>
  </si>
  <si>
    <t>Таблица 7a: Среднее время запуска офисных программ в системе с установленным антивирусом (sec)</t>
  </si>
  <si>
    <t>Таблица 7б:  Средняя задержка старта офисных программ при установленном антивирусе относительно эталона</t>
  </si>
  <si>
    <t>Таблица 7в: Средняя задержка старта Microsoft Word</t>
  </si>
  <si>
    <t>Таблица 7е:  Средняя задержка старта Adobe Acrobat Reader</t>
  </si>
  <si>
    <t>Таблица 7д:  Средняя задержка старта Microsoft Outlook</t>
  </si>
  <si>
    <t>Таблица 7ж:  Средняя задержка старта Adobe Photoshop</t>
  </si>
  <si>
    <t>Таблица 7г:  Средняя задержка старта Microsoft IE</t>
  </si>
  <si>
    <t>Microsoft Security Essentials</t>
  </si>
  <si>
    <t>1.0.1611.0</t>
  </si>
  <si>
    <t>Расширение</t>
  </si>
  <si>
    <t>Размер</t>
  </si>
  <si>
    <t>Распределено</t>
  </si>
  <si>
    <t>Процент</t>
  </si>
  <si>
    <t>Файлы</t>
  </si>
  <si>
    <t>.dll</t>
  </si>
  <si>
    <t>.exe</t>
  </si>
  <si>
    <t>.djvu</t>
  </si>
  <si>
    <t>.sys</t>
  </si>
  <si>
    <t>.pdf</t>
  </si>
  <si>
    <t>.mp3</t>
  </si>
  <si>
    <t>.jpg</t>
  </si>
  <si>
    <t>.avi</t>
  </si>
  <si>
    <t>.bak</t>
  </si>
  <si>
    <t>.cpl</t>
  </si>
  <si>
    <t>.qts</t>
  </si>
  <si>
    <t>.bpl</t>
  </si>
  <si>
    <t>.pif</t>
  </si>
  <si>
    <t>.pptx</t>
  </si>
  <si>
    <t>.ocx</t>
  </si>
  <si>
    <t>.ax</t>
  </si>
  <si>
    <t>.ppt</t>
  </si>
  <si>
    <t>.api</t>
  </si>
  <si>
    <t>.msi</t>
  </si>
  <si>
    <t>.rar</t>
  </si>
  <si>
    <t>.qtx</t>
  </si>
  <si>
    <t>.doc</t>
  </si>
  <si>
    <t>.htm</t>
  </si>
  <si>
    <t>.kdl</t>
  </si>
  <si>
    <t>.ppl</t>
  </si>
  <si>
    <t>.tbp</t>
  </si>
  <si>
    <t>.so</t>
  </si>
  <si>
    <t>.docx</t>
  </si>
  <si>
    <t>.setup</t>
  </si>
  <si>
    <t>.apl</t>
  </si>
  <si>
    <t>.pyd</t>
  </si>
  <si>
    <t>.cav</t>
  </si>
  <si>
    <t>.fmt</t>
  </si>
  <si>
    <t>.rsc</t>
  </si>
  <si>
    <t>.nls</t>
  </si>
  <si>
    <t>.scr</t>
  </si>
  <si>
    <t>.js</t>
  </si>
  <si>
    <t>.plugin</t>
  </si>
  <si>
    <t>.cab</t>
  </si>
  <si>
    <t>.fb2</t>
  </si>
  <si>
    <t>.ngr</t>
  </si>
  <si>
    <t>.acm</t>
  </si>
  <si>
    <t>.0</t>
  </si>
  <si>
    <t>.jar</t>
  </si>
  <si>
    <t>.rus</t>
  </si>
  <si>
    <t>.bin</t>
  </si>
  <si>
    <t>.crl</t>
  </si>
  <si>
    <t>.tsp</t>
  </si>
  <si>
    <t>.wcx</t>
  </si>
  <si>
    <t>.rll</t>
  </si>
  <si>
    <t>.wfx</t>
  </si>
  <si>
    <t>.nlr</t>
  </si>
  <si>
    <t>.mui</t>
  </si>
  <si>
    <t>.com</t>
  </si>
  <si>
    <t>.msc</t>
  </si>
  <si>
    <t>(отсутствует)</t>
  </si>
  <si>
    <t>.ico</t>
  </si>
  <si>
    <t>.wlx</t>
  </si>
  <si>
    <t>.xml</t>
  </si>
  <si>
    <t>.loc</t>
  </si>
  <si>
    <t>.vbs</t>
  </si>
  <si>
    <t>.bat</t>
  </si>
  <si>
    <t>.atr</t>
  </si>
  <si>
    <t>.lnk</t>
  </si>
  <si>
    <t>.sal</t>
  </si>
  <si>
    <t>.idx</t>
  </si>
  <si>
    <t>.m3u</t>
  </si>
  <si>
    <r>
      <t>Всего:</t>
    </r>
    <r>
      <rPr>
        <b/>
        <sz val="9"/>
        <color indexed="9"/>
        <rFont val="Arial"/>
        <family val="2"/>
      </rPr>
      <t>67</t>
    </r>
  </si>
  <si>
    <t>Таблица 1ж: состав тестовой коллекции для проведения теста</t>
  </si>
  <si>
    <t>Время первого сканирования   более 10 минут и оптимизация незначительна.</t>
  </si>
  <si>
    <t>* - максимальный (50 баллов) соответствует системе без установленного антивируса, 
минимальный (0 баллов) - системе с антивирусов с худшими показателями.</t>
  </si>
  <si>
    <t xml:space="preserve">VBA32 WinNT Workstation </t>
  </si>
  <si>
    <t>Рисунок 3а: Доступная оперативная память в состоянии покоя</t>
  </si>
  <si>
    <t>Рисунок 3б: Потребление оперативной памяти и системного кеша в состоянии покоя</t>
  </si>
  <si>
    <t>2010 (13.15.113)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</si>
</sst>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  <numFmt numFmtId="199" formatCode="#,##0.00&quot;р.&quot;"/>
    <numFmt numFmtId="200" formatCode="0.0000000"/>
    <numFmt numFmtId="201" formatCode="0.000000"/>
    <numFmt numFmtId="202" formatCode="0.00000"/>
    <numFmt numFmtId="203" formatCode="0.0&quot; КБ&quot;"/>
    <numFmt numFmtId="204" formatCode="0.0&quot;%&quot;"/>
    <numFmt numFmtId="205" formatCode="0.0%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9"/>
      <color indexed="9"/>
      <name val="Arial"/>
      <family val="0"/>
    </font>
    <font>
      <sz val="9"/>
      <color indexed="12"/>
      <name val="Arial"/>
      <family val="0"/>
    </font>
    <font>
      <sz val="9"/>
      <color indexed="57"/>
      <name val="Arial"/>
      <family val="0"/>
    </font>
    <font>
      <sz val="9"/>
      <color indexed="8"/>
      <name val="Arial"/>
      <family val="0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4"/>
      <color indexed="8"/>
      <name val="Arial"/>
      <family val="0"/>
    </font>
    <font>
      <sz val="7.35"/>
      <color indexed="8"/>
      <name val="Arial"/>
      <family val="0"/>
    </font>
    <font>
      <sz val="11.25"/>
      <color indexed="8"/>
      <name val="Arial"/>
      <family val="0"/>
    </font>
    <font>
      <sz val="10.75"/>
      <color indexed="8"/>
      <name val="Arial"/>
      <family val="0"/>
    </font>
    <font>
      <sz val="5.5"/>
      <color indexed="8"/>
      <name val="Arial"/>
      <family val="0"/>
    </font>
    <font>
      <sz val="3.25"/>
      <color indexed="8"/>
      <name val="Arial"/>
      <family val="0"/>
    </font>
    <font>
      <sz val="3"/>
      <color indexed="8"/>
      <name val="Arial"/>
      <family val="0"/>
    </font>
    <font>
      <sz val="3.75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9"/>
      </right>
      <top style="medium"/>
      <bottom style="medium">
        <color indexed="9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medium"/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0" fontId="4" fillId="34" borderId="14" xfId="0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4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7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0" borderId="21" xfId="0" applyNumberFormat="1" applyFont="1" applyBorder="1" applyAlignment="1">
      <alignment horizontal="right" vertical="center"/>
    </xf>
    <xf numFmtId="0" fontId="4" fillId="34" borderId="15" xfId="0" applyFont="1" applyFill="1" applyBorder="1" applyAlignment="1">
      <alignment/>
    </xf>
    <xf numFmtId="2" fontId="4" fillId="0" borderId="22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184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7" fontId="4" fillId="0" borderId="0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84" fontId="4" fillId="0" borderId="15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7" fillId="35" borderId="23" xfId="0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34" borderId="11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36" borderId="13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84" fontId="10" fillId="0" borderId="12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84" fontId="10" fillId="0" borderId="13" xfId="0" applyNumberFormat="1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9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5" borderId="2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35" borderId="30" xfId="0" applyFont="1" applyFill="1" applyBorder="1" applyAlignment="1">
      <alignment/>
    </xf>
    <xf numFmtId="0" fontId="4" fillId="0" borderId="0" xfId="0" applyFont="1" applyAlignment="1">
      <alignment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7" fillId="37" borderId="3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vertical="center"/>
    </xf>
    <xf numFmtId="2" fontId="0" fillId="0" borderId="17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4" fillId="38" borderId="36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84" fontId="4" fillId="0" borderId="2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8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0" fontId="4" fillId="34" borderId="39" xfId="0" applyFont="1" applyFill="1" applyBorder="1" applyAlignment="1">
      <alignment horizontal="center" vertical="center"/>
    </xf>
    <xf numFmtId="184" fontId="4" fillId="0" borderId="39" xfId="0" applyNumberFormat="1" applyFont="1" applyFill="1" applyBorder="1" applyAlignment="1">
      <alignment horizontal="center" vertical="center"/>
    </xf>
    <xf numFmtId="184" fontId="4" fillId="0" borderId="39" xfId="0" applyNumberFormat="1" applyFont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/>
    </xf>
    <xf numFmtId="0" fontId="11" fillId="35" borderId="41" xfId="0" applyFont="1" applyFill="1" applyBorder="1" applyAlignment="1">
      <alignment/>
    </xf>
    <xf numFmtId="0" fontId="11" fillId="35" borderId="41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2" fillId="0" borderId="0" xfId="53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7" fillId="35" borderId="44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 vertical="center"/>
    </xf>
    <xf numFmtId="184" fontId="4" fillId="39" borderId="12" xfId="0" applyNumberFormat="1" applyFont="1" applyFill="1" applyBorder="1" applyAlignment="1">
      <alignment horizontal="center" vertical="center"/>
    </xf>
    <xf numFmtId="184" fontId="10" fillId="39" borderId="12" xfId="0" applyNumberFormat="1" applyFont="1" applyFill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47" xfId="0" applyNumberFormat="1" applyFont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40" borderId="38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2" fontId="4" fillId="0" borderId="12" xfId="0" applyNumberFormat="1" applyFont="1" applyBorder="1" applyAlignment="1">
      <alignment/>
    </xf>
    <xf numFmtId="0" fontId="7" fillId="35" borderId="43" xfId="0" applyFont="1" applyFill="1" applyBorder="1" applyAlignment="1">
      <alignment horizontal="center" vertical="center" wrapText="1"/>
    </xf>
    <xf numFmtId="2" fontId="4" fillId="38" borderId="52" xfId="0" applyNumberFormat="1" applyFont="1" applyFill="1" applyBorder="1" applyAlignment="1">
      <alignment/>
    </xf>
    <xf numFmtId="2" fontId="4" fillId="38" borderId="53" xfId="0" applyNumberFormat="1" applyFont="1" applyFill="1" applyBorder="1" applyAlignment="1">
      <alignment/>
    </xf>
    <xf numFmtId="0" fontId="7" fillId="35" borderId="42" xfId="0" applyFont="1" applyFill="1" applyBorder="1" applyAlignment="1">
      <alignment vertical="center"/>
    </xf>
    <xf numFmtId="0" fontId="4" fillId="38" borderId="54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4" fillId="0" borderId="2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2" fontId="4" fillId="0" borderId="55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11" fillId="35" borderId="45" xfId="0" applyFont="1" applyFill="1" applyBorder="1" applyAlignment="1">
      <alignment horizontal="center" vertical="center" wrapText="1"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9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60" xfId="0" applyNumberFormat="1" applyBorder="1" applyAlignment="1">
      <alignment/>
    </xf>
    <xf numFmtId="0" fontId="4" fillId="33" borderId="61" xfId="0" applyFont="1" applyFill="1" applyBorder="1" applyAlignment="1">
      <alignment/>
    </xf>
    <xf numFmtId="2" fontId="4" fillId="33" borderId="61" xfId="0" applyNumberFormat="1" applyFont="1" applyFill="1" applyBorder="1" applyAlignment="1" applyProtection="1">
      <alignment/>
      <protection/>
    </xf>
    <xf numFmtId="2" fontId="4" fillId="33" borderId="48" xfId="0" applyNumberFormat="1" applyFont="1" applyFill="1" applyBorder="1" applyAlignment="1">
      <alignment/>
    </xf>
    <xf numFmtId="0" fontId="4" fillId="34" borderId="56" xfId="0" applyFont="1" applyFill="1" applyBorder="1" applyAlignment="1">
      <alignment/>
    </xf>
    <xf numFmtId="0" fontId="7" fillId="35" borderId="62" xfId="0" applyFont="1" applyFill="1" applyBorder="1" applyAlignment="1">
      <alignment horizontal="center" vertical="top" wrapText="1"/>
    </xf>
    <xf numFmtId="0" fontId="7" fillId="35" borderId="63" xfId="0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57" xfId="0" applyNumberFormat="1" applyFont="1" applyFill="1" applyBorder="1" applyAlignment="1">
      <alignment horizontal="center" vertical="center"/>
    </xf>
    <xf numFmtId="1" fontId="4" fillId="0" borderId="57" xfId="0" applyNumberFormat="1" applyFont="1" applyBorder="1" applyAlignment="1">
      <alignment horizontal="right" vertical="center"/>
    </xf>
    <xf numFmtId="2" fontId="4" fillId="0" borderId="57" xfId="0" applyNumberFormat="1" applyFont="1" applyBorder="1" applyAlignment="1">
      <alignment horizontal="right" vertical="center"/>
    </xf>
    <xf numFmtId="2" fontId="4" fillId="0" borderId="58" xfId="0" applyNumberFormat="1" applyFont="1" applyBorder="1" applyAlignment="1">
      <alignment horizontal="right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/>
    </xf>
    <xf numFmtId="0" fontId="4" fillId="33" borderId="56" xfId="0" applyFont="1" applyFill="1" applyBorder="1" applyAlignment="1">
      <alignment/>
    </xf>
    <xf numFmtId="0" fontId="4" fillId="33" borderId="57" xfId="0" applyFont="1" applyFill="1" applyBorder="1" applyAlignment="1">
      <alignment/>
    </xf>
    <xf numFmtId="1" fontId="4" fillId="33" borderId="57" xfId="0" applyNumberFormat="1" applyFont="1" applyFill="1" applyBorder="1" applyAlignment="1">
      <alignment/>
    </xf>
    <xf numFmtId="1" fontId="4" fillId="33" borderId="58" xfId="0" applyNumberFormat="1" applyFont="1" applyFill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10" fillId="0" borderId="21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7" fillId="35" borderId="63" xfId="0" applyFont="1" applyFill="1" applyBorder="1" applyAlignment="1">
      <alignment horizontal="center"/>
    </xf>
    <xf numFmtId="184" fontId="4" fillId="0" borderId="17" xfId="0" applyNumberFormat="1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/>
    </xf>
    <xf numFmtId="0" fontId="7" fillId="37" borderId="63" xfId="0" applyFont="1" applyFill="1" applyBorder="1" applyAlignment="1">
      <alignment horizontal="center"/>
    </xf>
    <xf numFmtId="184" fontId="4" fillId="33" borderId="56" xfId="0" applyNumberFormat="1" applyFont="1" applyFill="1" applyBorder="1" applyAlignment="1">
      <alignment horizontal="center" vertical="center"/>
    </xf>
    <xf numFmtId="0" fontId="4" fillId="33" borderId="57" xfId="0" applyNumberFormat="1" applyFont="1" applyFill="1" applyBorder="1" applyAlignment="1">
      <alignment horizontal="center" vertical="center"/>
    </xf>
    <xf numFmtId="0" fontId="4" fillId="33" borderId="58" xfId="0" applyNumberFormat="1" applyFont="1" applyFill="1" applyBorder="1" applyAlignment="1">
      <alignment horizontal="center" vertical="center"/>
    </xf>
    <xf numFmtId="184" fontId="5" fillId="39" borderId="16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right" vertical="center"/>
    </xf>
    <xf numFmtId="184" fontId="5" fillId="39" borderId="18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/>
    </xf>
    <xf numFmtId="1" fontId="4" fillId="33" borderId="56" xfId="0" applyNumberFormat="1" applyFont="1" applyFill="1" applyBorder="1" applyAlignment="1">
      <alignment horizontal="right" vertical="center"/>
    </xf>
    <xf numFmtId="1" fontId="4" fillId="33" borderId="57" xfId="0" applyNumberFormat="1" applyFont="1" applyFill="1" applyBorder="1" applyAlignment="1">
      <alignment horizontal="right" vertical="center"/>
    </xf>
    <xf numFmtId="1" fontId="4" fillId="33" borderId="58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right" vertical="center"/>
    </xf>
    <xf numFmtId="0" fontId="4" fillId="34" borderId="39" xfId="0" applyFont="1" applyFill="1" applyBorder="1" applyAlignment="1">
      <alignment/>
    </xf>
    <xf numFmtId="1" fontId="4" fillId="0" borderId="54" xfId="0" applyNumberFormat="1" applyFont="1" applyFill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84" fontId="4" fillId="39" borderId="66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84" fontId="4" fillId="0" borderId="66" xfId="0" applyNumberFormat="1" applyFont="1" applyBorder="1" applyAlignment="1">
      <alignment horizontal="center" vertical="center"/>
    </xf>
    <xf numFmtId="0" fontId="4" fillId="34" borderId="66" xfId="0" applyFont="1" applyFill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7" fillId="35" borderId="67" xfId="0" applyFont="1" applyFill="1" applyBorder="1" applyAlignment="1">
      <alignment horizontal="center" vertical="center" wrapText="1"/>
    </xf>
    <xf numFmtId="0" fontId="7" fillId="37" borderId="68" xfId="0" applyFont="1" applyFill="1" applyBorder="1" applyAlignment="1">
      <alignment horizontal="center" wrapText="1"/>
    </xf>
    <xf numFmtId="184" fontId="10" fillId="0" borderId="24" xfId="0" applyNumberFormat="1" applyFont="1" applyFill="1" applyBorder="1" applyAlignment="1">
      <alignment horizontal="center" vertical="center"/>
    </xf>
    <xf numFmtId="184" fontId="4" fillId="0" borderId="38" xfId="0" applyNumberFormat="1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84" fontId="4" fillId="0" borderId="47" xfId="0" applyNumberFormat="1" applyFont="1" applyBorder="1" applyAlignment="1">
      <alignment horizontal="center" vertical="center"/>
    </xf>
    <xf numFmtId="184" fontId="4" fillId="0" borderId="4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0" fontId="4" fillId="0" borderId="54" xfId="0" applyNumberFormat="1" applyFont="1" applyBorder="1" applyAlignment="1">
      <alignment horizontal="center" vertical="center"/>
    </xf>
    <xf numFmtId="180" fontId="4" fillId="0" borderId="52" xfId="0" applyNumberFormat="1" applyFont="1" applyBorder="1" applyAlignment="1">
      <alignment horizontal="center" vertical="center"/>
    </xf>
    <xf numFmtId="180" fontId="4" fillId="0" borderId="53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2" fontId="4" fillId="0" borderId="53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39" xfId="0" applyNumberFormat="1" applyFont="1" applyBorder="1" applyAlignment="1">
      <alignment horizontal="center" vertical="center"/>
    </xf>
    <xf numFmtId="0" fontId="7" fillId="35" borderId="4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7" fillId="37" borderId="45" xfId="0" applyFont="1" applyFill="1" applyBorder="1" applyAlignment="1">
      <alignment horizontal="center" vertical="center"/>
    </xf>
    <xf numFmtId="2" fontId="4" fillId="0" borderId="39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34" borderId="55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" fontId="0" fillId="0" borderId="0" xfId="0" applyNumberForma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1" fontId="0" fillId="0" borderId="24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0" fillId="0" borderId="5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84" fontId="4" fillId="41" borderId="13" xfId="0" applyNumberFormat="1" applyFont="1" applyFill="1" applyBorder="1" applyAlignment="1">
      <alignment horizontal="center" vertical="center"/>
    </xf>
    <xf numFmtId="184" fontId="10" fillId="41" borderId="24" xfId="0" applyNumberFormat="1" applyFont="1" applyFill="1" applyBorder="1" applyAlignment="1">
      <alignment horizontal="center" vertical="center"/>
    </xf>
    <xf numFmtId="184" fontId="4" fillId="41" borderId="15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 wrapText="1"/>
    </xf>
    <xf numFmtId="0" fontId="7" fillId="35" borderId="23" xfId="0" applyFont="1" applyFill="1" applyBorder="1" applyAlignment="1">
      <alignment vertical="center"/>
    </xf>
    <xf numFmtId="0" fontId="7" fillId="35" borderId="31" xfId="0" applyFont="1" applyFill="1" applyBorder="1" applyAlignment="1">
      <alignment horizontal="center" vertical="center"/>
    </xf>
    <xf numFmtId="184" fontId="4" fillId="8" borderId="13" xfId="0" applyNumberFormat="1" applyFont="1" applyFill="1" applyBorder="1" applyAlignment="1">
      <alignment horizontal="center" vertical="center"/>
    </xf>
    <xf numFmtId="2" fontId="4" fillId="8" borderId="25" xfId="0" applyNumberFormat="1" applyFont="1" applyFill="1" applyBorder="1" applyAlignment="1">
      <alignment horizontal="center" vertical="center"/>
    </xf>
    <xf numFmtId="184" fontId="4" fillId="8" borderId="39" xfId="0" applyNumberFormat="1" applyFont="1" applyFill="1" applyBorder="1" applyAlignment="1">
      <alignment horizontal="center" vertical="center"/>
    </xf>
    <xf numFmtId="2" fontId="4" fillId="8" borderId="49" xfId="0" applyNumberFormat="1" applyFont="1" applyFill="1" applyBorder="1" applyAlignment="1">
      <alignment horizontal="center" vertical="center"/>
    </xf>
    <xf numFmtId="0" fontId="25" fillId="0" borderId="0" xfId="57">
      <alignment/>
      <protection/>
    </xf>
    <xf numFmtId="203" fontId="10" fillId="0" borderId="17" xfId="57" applyNumberFormat="1" applyFont="1" applyBorder="1">
      <alignment/>
      <protection/>
    </xf>
    <xf numFmtId="204" fontId="10" fillId="0" borderId="17" xfId="57" applyNumberFormat="1" applyFont="1" applyBorder="1">
      <alignment/>
      <protection/>
    </xf>
    <xf numFmtId="0" fontId="10" fillId="0" borderId="21" xfId="57" applyFont="1" applyBorder="1">
      <alignment/>
      <protection/>
    </xf>
    <xf numFmtId="0" fontId="7" fillId="35" borderId="27" xfId="0" applyFont="1" applyFill="1" applyBorder="1" applyAlignment="1">
      <alignment horizontal="right"/>
    </xf>
    <xf numFmtId="0" fontId="7" fillId="35" borderId="28" xfId="0" applyFont="1" applyFill="1" applyBorder="1" applyAlignment="1">
      <alignment horizontal="right"/>
    </xf>
    <xf numFmtId="0" fontId="65" fillId="35" borderId="26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21" xfId="0" applyNumberFormat="1" applyFont="1" applyFill="1" applyBorder="1" applyAlignment="1">
      <alignment horizontal="center" vertical="center"/>
    </xf>
    <xf numFmtId="0" fontId="10" fillId="42" borderId="16" xfId="57" applyFont="1" applyFill="1" applyBorder="1">
      <alignment/>
      <protection/>
    </xf>
    <xf numFmtId="2" fontId="4" fillId="0" borderId="69" xfId="0" applyNumberFormat="1" applyFont="1" applyFill="1" applyBorder="1" applyAlignment="1" applyProtection="1">
      <alignment/>
      <protection/>
    </xf>
    <xf numFmtId="2" fontId="4" fillId="0" borderId="70" xfId="0" applyNumberFormat="1" applyFont="1" applyFill="1" applyBorder="1" applyAlignment="1" applyProtection="1">
      <alignment/>
      <protection/>
    </xf>
    <xf numFmtId="2" fontId="4" fillId="0" borderId="71" xfId="0" applyNumberFormat="1" applyFont="1" applyFill="1" applyBorder="1" applyAlignment="1" applyProtection="1">
      <alignment/>
      <protection/>
    </xf>
    <xf numFmtId="2" fontId="5" fillId="0" borderId="24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72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1" fontId="4" fillId="0" borderId="29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47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0" fillId="40" borderId="49" xfId="0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60" xfId="0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5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89" fontId="6" fillId="0" borderId="51" xfId="0" applyNumberFormat="1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35" borderId="74" xfId="0" applyFont="1" applyFill="1" applyBorder="1" applyAlignment="1">
      <alignment horizontal="center" vertical="center" wrapText="1"/>
    </xf>
    <xf numFmtId="0" fontId="7" fillId="35" borderId="75" xfId="0" applyFont="1" applyFill="1" applyBorder="1" applyAlignment="1">
      <alignment horizontal="center" vertical="center" wrapText="1"/>
    </xf>
    <xf numFmtId="0" fontId="7" fillId="35" borderId="76" xfId="0" applyFont="1" applyFill="1" applyBorder="1" applyAlignment="1">
      <alignment horizontal="center" vertical="center" wrapText="1"/>
    </xf>
    <xf numFmtId="0" fontId="7" fillId="35" borderId="77" xfId="0" applyFont="1" applyFill="1" applyBorder="1" applyAlignment="1">
      <alignment horizontal="center" vertical="center" wrapText="1"/>
    </xf>
    <xf numFmtId="0" fontId="7" fillId="35" borderId="78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/>
    </xf>
    <xf numFmtId="0" fontId="7" fillId="35" borderId="79" xfId="0" applyFont="1" applyFill="1" applyBorder="1" applyAlignment="1">
      <alignment horizontal="center" vertical="center"/>
    </xf>
    <xf numFmtId="0" fontId="7" fillId="35" borderId="80" xfId="0" applyFont="1" applyFill="1" applyBorder="1" applyAlignment="1">
      <alignment horizontal="center" vertical="center"/>
    </xf>
    <xf numFmtId="0" fontId="7" fillId="35" borderId="81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left" vertical="center" wrapText="1"/>
    </xf>
    <xf numFmtId="0" fontId="7" fillId="35" borderId="77" xfId="0" applyFont="1" applyFill="1" applyBorder="1" applyAlignment="1">
      <alignment/>
    </xf>
    <xf numFmtId="0" fontId="7" fillId="35" borderId="78" xfId="0" applyFont="1" applyFill="1" applyBorder="1" applyAlignment="1">
      <alignment/>
    </xf>
    <xf numFmtId="0" fontId="7" fillId="35" borderId="77" xfId="0" applyFont="1" applyFill="1" applyBorder="1" applyAlignment="1">
      <alignment wrapText="1"/>
    </xf>
    <xf numFmtId="0" fontId="7" fillId="35" borderId="8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7" borderId="83" xfId="0" applyFont="1" applyFill="1" applyBorder="1" applyAlignment="1">
      <alignment horizontal="center" vertical="center" wrapText="1"/>
    </xf>
    <xf numFmtId="0" fontId="7" fillId="37" borderId="84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7" fillId="35" borderId="83" xfId="0" applyFont="1" applyFill="1" applyBorder="1" applyAlignment="1">
      <alignment horizontal="center" vertical="center" wrapText="1"/>
    </xf>
    <xf numFmtId="0" fontId="7" fillId="35" borderId="85" xfId="0" applyFont="1" applyFill="1" applyBorder="1" applyAlignment="1">
      <alignment horizontal="center" vertical="center" wrapText="1"/>
    </xf>
    <xf numFmtId="0" fontId="7" fillId="35" borderId="84" xfId="0" applyFont="1" applyFill="1" applyBorder="1" applyAlignment="1">
      <alignment horizontal="center" vertical="center" wrapText="1"/>
    </xf>
    <xf numFmtId="49" fontId="11" fillId="35" borderId="43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vertical="center" wrapText="1"/>
    </xf>
    <xf numFmtId="2" fontId="7" fillId="35" borderId="77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left" vertical="center" wrapText="1"/>
    </xf>
    <xf numFmtId="0" fontId="7" fillId="35" borderId="8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6175"/>
          <c:w val="0.6125"/>
          <c:h val="0.8745"/>
        </c:manualLayout>
      </c:layout>
      <c:pieChart>
        <c:varyColors val="1"/>
        <c:ser>
          <c:idx val="2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AABAD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D9AAA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C6D6A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'Test Collection'!$A$4:$A$18</c:f>
              <c:strCache/>
            </c:strRef>
          </c:cat>
          <c:val>
            <c:numRef>
              <c:f>'Test Collection'!$D$4:$D$18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05125"/>
          <c:w val="0.10175"/>
          <c:h val="0.88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Средняя задержка запуска офисных программ </a:t>
            </a:r>
          </a:p>
        </c:rich>
      </c:tx>
      <c:layout>
        <c:manualLayout>
          <c:xMode val="factor"/>
          <c:yMode val="factor"/>
          <c:x val="0.066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2625"/>
          <c:w val="0.973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'Starting Office Programs'!$C$3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Programs'!$C$4:$C$20</c:f>
              <c:numCache/>
            </c:numRef>
          </c:val>
        </c:ser>
        <c:ser>
          <c:idx val="1"/>
          <c:order val="1"/>
          <c:tx>
            <c:strRef>
              <c:f>'Starting Office Programs'!$D$3</c:f>
              <c:strCache>
                <c:ptCount val="1"/>
                <c:pt idx="0">
                  <c:v>IE8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Programs'!$D$4:$D$20</c:f>
              <c:numCache/>
            </c:numRef>
          </c:val>
        </c:ser>
        <c:ser>
          <c:idx val="2"/>
          <c:order val="2"/>
          <c:tx>
            <c:strRef>
              <c:f>'Starting Office Programs'!$E$3</c:f>
              <c:strCache>
                <c:ptCount val="1"/>
                <c:pt idx="0">
                  <c:v>Outlook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Programs'!$E$4:$E$20</c:f>
              <c:numCache/>
            </c:numRef>
          </c:val>
        </c:ser>
        <c:ser>
          <c:idx val="3"/>
          <c:order val="3"/>
          <c:tx>
            <c:strRef>
              <c:f>'Starting Office Programs'!$F$3</c:f>
              <c:strCache>
                <c:ptCount val="1"/>
                <c:pt idx="0">
                  <c:v>Adobe Reader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Programs'!$F$4:$F$20</c:f>
              <c:numCache/>
            </c:numRef>
          </c:val>
        </c:ser>
        <c:ser>
          <c:idx val="4"/>
          <c:order val="4"/>
          <c:tx>
            <c:strRef>
              <c:f>'Starting Office Programs'!$G$3</c:f>
              <c:strCache>
                <c:ptCount val="1"/>
                <c:pt idx="0">
                  <c:v>Adobe Photoshop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Programs'!$G$4:$G$20</c:f>
              <c:numCache/>
            </c:numRef>
          </c:val>
        </c:ser>
        <c:axId val="34657734"/>
        <c:axId val="29333783"/>
      </c:barChart>
      <c:catAx>
        <c:axId val="346577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3783"/>
        <c:crosses val="autoZero"/>
        <c:auto val="1"/>
        <c:lblOffset val="100"/>
        <c:tickLblSkip val="1"/>
        <c:noMultiLvlLbl val="0"/>
      </c:catAx>
      <c:valAx>
        <c:axId val="2933378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5773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CC"/>
            </a:gs>
          </a:gsLst>
          <a:lin ang="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25"/>
          <c:y val="0.29625"/>
          <c:w val="0.3022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06275"/>
          <c:w val="0.835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Programs'!$C$43</c:f>
              <c:numCache/>
            </c:numRef>
          </c:val>
        </c:ser>
        <c:ser>
          <c:idx val="1"/>
          <c:order val="1"/>
          <c:tx>
            <c:strRef>
              <c:f>'Starting Office Programs'!$B$44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</c:f>
              <c:numCache/>
            </c:numRef>
          </c:val>
        </c:ser>
        <c:ser>
          <c:idx val="2"/>
          <c:order val="2"/>
          <c:tx>
            <c:strRef>
              <c:f>'Starting Office Programs'!$B$45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Programs'!$C$45</c:f>
              <c:numCache/>
            </c:numRef>
          </c:val>
        </c:ser>
        <c:ser>
          <c:idx val="3"/>
          <c:order val="3"/>
          <c:tx>
            <c:strRef>
              <c:f>'Starting Office Programs'!$B$46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Programs'!$C$46</c:f>
              <c:numCache/>
            </c:numRef>
          </c:val>
        </c:ser>
        <c:ser>
          <c:idx val="4"/>
          <c:order val="4"/>
          <c:tx>
            <c:strRef>
              <c:f>'Starting Office Programs'!$B$47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Programs'!$C$47</c:f>
              <c:numCache/>
            </c:numRef>
          </c:val>
        </c:ser>
        <c:ser>
          <c:idx val="5"/>
          <c:order val="5"/>
          <c:tx>
            <c:strRef>
              <c:f>'Starting Office Programs'!$B$48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Programs'!$C$48</c:f>
              <c:numCache/>
            </c:numRef>
          </c:val>
        </c:ser>
        <c:ser>
          <c:idx val="6"/>
          <c:order val="6"/>
          <c:tx>
            <c:strRef>
              <c:f>'Starting Office Programs'!$B$49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Programs'!$C$49</c:f>
              <c:numCache/>
            </c:numRef>
          </c:val>
        </c:ser>
        <c:ser>
          <c:idx val="7"/>
          <c:order val="7"/>
          <c:tx>
            <c:strRef>
              <c:f>'Starting Office Programs'!$B$50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Programs'!$C$50</c:f>
              <c:numCache/>
            </c:numRef>
          </c:val>
        </c:ser>
        <c:ser>
          <c:idx val="8"/>
          <c:order val="8"/>
          <c:tx>
            <c:strRef>
              <c:f>'Starting Office Programs'!$B$51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Programs'!$C$51</c:f>
              <c:numCache/>
            </c:numRef>
          </c:val>
        </c:ser>
        <c:ser>
          <c:idx val="9"/>
          <c:order val="9"/>
          <c:tx>
            <c:strRef>
              <c:f>'Starting Office Programs'!$B$52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Programs'!$C$52</c:f>
              <c:numCache/>
            </c:numRef>
          </c:val>
        </c:ser>
        <c:ser>
          <c:idx val="10"/>
          <c:order val="10"/>
          <c:tx>
            <c:strRef>
              <c:f>'Starting Office Programs'!$B$53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Programs'!$C$53</c:f>
              <c:numCache/>
            </c:numRef>
          </c:val>
        </c:ser>
        <c:ser>
          <c:idx val="11"/>
          <c:order val="11"/>
          <c:tx>
            <c:strRef>
              <c:f>'Starting Office Programs'!$B$54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Programs'!$C$54</c:f>
              <c:numCache/>
            </c:numRef>
          </c:val>
        </c:ser>
        <c:ser>
          <c:idx val="12"/>
          <c:order val="12"/>
          <c:tx>
            <c:strRef>
              <c:f>'Starting Office Programs'!$B$55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</c:ser>
        <c:ser>
          <c:idx val="13"/>
          <c:order val="13"/>
          <c:tx>
            <c:strRef>
              <c:f>'Starting Office Programs'!$B$56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</c:ser>
        <c:ser>
          <c:idx val="14"/>
          <c:order val="14"/>
          <c:tx>
            <c:strRef>
              <c:f>'Starting Office Programs'!$B$57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</c:ser>
        <c:ser>
          <c:idx val="15"/>
          <c:order val="15"/>
          <c:tx>
            <c:strRef>
              <c:f>'Starting Office Programs'!$B$58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Programs'!$C$58</c:f>
              <c:numCache/>
            </c:numRef>
          </c:val>
        </c:ser>
        <c:axId val="61412896"/>
        <c:axId val="10874145"/>
      </c:barChart>
      <c:catAx>
        <c:axId val="61412896"/>
        <c:scaling>
          <c:orientation val="minMax"/>
        </c:scaling>
        <c:axPos val="b"/>
        <c:delete val="1"/>
        <c:majorTickMark val="out"/>
        <c:minorTickMark val="none"/>
        <c:tickLblPos val="none"/>
        <c:crossAx val="10874145"/>
        <c:crosses val="autoZero"/>
        <c:auto val="1"/>
        <c:lblOffset val="100"/>
        <c:tickLblSkip val="1"/>
        <c:noMultiLvlLbl val="0"/>
      </c:catAx>
      <c:valAx>
        <c:axId val="1087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89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78675"/>
          <c:w val="0.935"/>
          <c:h val="0.2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Internet Explorer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08825"/>
          <c:w val="0.8335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Programs'!$B$62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</c:ser>
        <c:ser>
          <c:idx val="1"/>
          <c:order val="1"/>
          <c:tx>
            <c:strRef>
              <c:f>'Starting Office Programs'!$B$63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Programs'!$C$63</c:f>
              <c:numCache/>
            </c:numRef>
          </c:val>
        </c:ser>
        <c:ser>
          <c:idx val="2"/>
          <c:order val="2"/>
          <c:tx>
            <c:strRef>
              <c:f>'Starting Office Programs'!$B$64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Programs'!$C$64</c:f>
              <c:numCache/>
            </c:numRef>
          </c:val>
        </c:ser>
        <c:ser>
          <c:idx val="3"/>
          <c:order val="3"/>
          <c:tx>
            <c:strRef>
              <c:f>'Starting Office Programs'!$B$65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Programs'!$C$65</c:f>
              <c:numCache/>
            </c:numRef>
          </c:val>
        </c:ser>
        <c:ser>
          <c:idx val="4"/>
          <c:order val="4"/>
          <c:tx>
            <c:strRef>
              <c:f>'Starting Office Programs'!$B$66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Programs'!$C$66</c:f>
              <c:numCache/>
            </c:numRef>
          </c:val>
        </c:ser>
        <c:ser>
          <c:idx val="5"/>
          <c:order val="5"/>
          <c:tx>
            <c:strRef>
              <c:f>'Starting Office Programs'!$B$67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Programs'!$C$67</c:f>
              <c:numCache/>
            </c:numRef>
          </c:val>
        </c:ser>
        <c:ser>
          <c:idx val="6"/>
          <c:order val="6"/>
          <c:tx>
            <c:strRef>
              <c:f>'Starting Office Programs'!$B$68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Programs'!$C$68</c:f>
              <c:numCache/>
            </c:numRef>
          </c:val>
        </c:ser>
        <c:ser>
          <c:idx val="7"/>
          <c:order val="7"/>
          <c:tx>
            <c:strRef>
              <c:f>'Starting Office Programs'!$B$69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Programs'!$C$69</c:f>
              <c:numCache/>
            </c:numRef>
          </c:val>
        </c:ser>
        <c:ser>
          <c:idx val="8"/>
          <c:order val="8"/>
          <c:tx>
            <c:strRef>
              <c:f>'Starting Office Programs'!$B$70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Programs'!$C$70</c:f>
              <c:numCache/>
            </c:numRef>
          </c:val>
        </c:ser>
        <c:ser>
          <c:idx val="9"/>
          <c:order val="9"/>
          <c:tx>
            <c:strRef>
              <c:f>'Starting Office Programs'!$B$71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Programs'!$C$71</c:f>
              <c:numCache/>
            </c:numRef>
          </c:val>
        </c:ser>
        <c:ser>
          <c:idx val="10"/>
          <c:order val="10"/>
          <c:tx>
            <c:strRef>
              <c:f>'Starting Office Programs'!$B$72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Programs'!$C$72</c:f>
              <c:numCache/>
            </c:numRef>
          </c:val>
        </c:ser>
        <c:ser>
          <c:idx val="11"/>
          <c:order val="11"/>
          <c:tx>
            <c:strRef>
              <c:f>'Starting Office Programs'!$B$73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Programs'!$C$73</c:f>
              <c:numCache/>
            </c:numRef>
          </c:val>
        </c:ser>
        <c:ser>
          <c:idx val="12"/>
          <c:order val="12"/>
          <c:tx>
            <c:strRef>
              <c:f>'Starting Office Programs'!$B$74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Programs'!$C$74</c:f>
              <c:numCache/>
            </c:numRef>
          </c:val>
        </c:ser>
        <c:ser>
          <c:idx val="13"/>
          <c:order val="13"/>
          <c:tx>
            <c:strRef>
              <c:f>'Starting Office Programs'!$B$75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</c:ser>
        <c:ser>
          <c:idx val="14"/>
          <c:order val="14"/>
          <c:tx>
            <c:strRef>
              <c:f>'Starting Office Programs'!$B$76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Programs'!$C$76</c:f>
              <c:numCache/>
            </c:numRef>
          </c:val>
        </c:ser>
        <c:ser>
          <c:idx val="15"/>
          <c:order val="15"/>
          <c:tx>
            <c:strRef>
              <c:f>'Starting Office Programs'!$B$77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Programs'!$C$77</c:f>
              <c:numCache/>
            </c:numRef>
          </c:val>
        </c:ser>
        <c:axId val="15846490"/>
        <c:axId val="30834699"/>
      </c:barChart>
      <c:catAx>
        <c:axId val="15846490"/>
        <c:scaling>
          <c:orientation val="minMax"/>
        </c:scaling>
        <c:axPos val="b"/>
        <c:delete val="1"/>
        <c:majorTickMark val="out"/>
        <c:minorTickMark val="none"/>
        <c:tickLblPos val="none"/>
        <c:crossAx val="30834699"/>
        <c:crosses val="autoZero"/>
        <c:auto val="1"/>
        <c:lblOffset val="100"/>
        <c:tickLblSkip val="1"/>
        <c:noMultiLvlLbl val="0"/>
      </c:catAx>
      <c:valAx>
        <c:axId val="30834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4649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5"/>
          <c:y val="0.75475"/>
          <c:w val="0.93725"/>
          <c:h val="0.2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Microsoft Outlook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0835"/>
          <c:w val="0.83475"/>
          <c:h val="0.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Programs'!$B$81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Programs'!$C$81</c:f>
              <c:numCache/>
            </c:numRef>
          </c:val>
        </c:ser>
        <c:ser>
          <c:idx val="1"/>
          <c:order val="1"/>
          <c:tx>
            <c:strRef>
              <c:f>'Starting Office Programs'!$B$82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</c:ser>
        <c:ser>
          <c:idx val="2"/>
          <c:order val="2"/>
          <c:tx>
            <c:strRef>
              <c:f>'Starting Office Programs'!$B$83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Programs'!$C$83</c:f>
              <c:numCache/>
            </c:numRef>
          </c:val>
        </c:ser>
        <c:ser>
          <c:idx val="3"/>
          <c:order val="3"/>
          <c:tx>
            <c:strRef>
              <c:f>'Starting Office Programs'!$B$84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Programs'!$C$84</c:f>
              <c:numCache/>
            </c:numRef>
          </c:val>
        </c:ser>
        <c:ser>
          <c:idx val="4"/>
          <c:order val="4"/>
          <c:tx>
            <c:strRef>
              <c:f>'Starting Office Programs'!$B$85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Programs'!$C$85</c:f>
              <c:numCache/>
            </c:numRef>
          </c:val>
        </c:ser>
        <c:ser>
          <c:idx val="5"/>
          <c:order val="5"/>
          <c:tx>
            <c:strRef>
              <c:f>'Starting Office Programs'!$B$86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Programs'!$C$86</c:f>
              <c:numCache/>
            </c:numRef>
          </c:val>
        </c:ser>
        <c:ser>
          <c:idx val="6"/>
          <c:order val="6"/>
          <c:tx>
            <c:strRef>
              <c:f>'Starting Office Programs'!$B$87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Programs'!$C$87</c:f>
              <c:numCache/>
            </c:numRef>
          </c:val>
        </c:ser>
        <c:ser>
          <c:idx val="7"/>
          <c:order val="7"/>
          <c:tx>
            <c:strRef>
              <c:f>'Starting Office Programs'!$B$88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Programs'!$C$88</c:f>
              <c:numCache/>
            </c:numRef>
          </c:val>
        </c:ser>
        <c:ser>
          <c:idx val="8"/>
          <c:order val="8"/>
          <c:tx>
            <c:strRef>
              <c:f>'Starting Office Programs'!$B$89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Programs'!$C$89</c:f>
              <c:numCache/>
            </c:numRef>
          </c:val>
        </c:ser>
        <c:ser>
          <c:idx val="9"/>
          <c:order val="9"/>
          <c:tx>
            <c:strRef>
              <c:f>'Starting Office Programs'!$B$90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Programs'!$C$90</c:f>
              <c:numCache/>
            </c:numRef>
          </c:val>
        </c:ser>
        <c:ser>
          <c:idx val="10"/>
          <c:order val="10"/>
          <c:tx>
            <c:strRef>
              <c:f>'Starting Office Programs'!$B$91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Programs'!$C$91</c:f>
              <c:numCache/>
            </c:numRef>
          </c:val>
        </c:ser>
        <c:ser>
          <c:idx val="11"/>
          <c:order val="11"/>
          <c:tx>
            <c:strRef>
              <c:f>'Starting Office Programs'!$B$92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Programs'!$C$92</c:f>
              <c:numCache/>
            </c:numRef>
          </c:val>
        </c:ser>
        <c:ser>
          <c:idx val="12"/>
          <c:order val="12"/>
          <c:tx>
            <c:strRef>
              <c:f>'Starting Office Programs'!$B$93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</c:ser>
        <c:ser>
          <c:idx val="13"/>
          <c:order val="13"/>
          <c:tx>
            <c:strRef>
              <c:f>'Starting Office Programs'!$B$94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Programs'!$C$94</c:f>
              <c:numCache/>
            </c:numRef>
          </c:val>
        </c:ser>
        <c:ser>
          <c:idx val="14"/>
          <c:order val="14"/>
          <c:tx>
            <c:strRef>
              <c:f>'Starting Office Programs'!$B$95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Programs'!$C$95</c:f>
              <c:numCache/>
            </c:numRef>
          </c:val>
        </c:ser>
        <c:ser>
          <c:idx val="15"/>
          <c:order val="15"/>
          <c:tx>
            <c:strRef>
              <c:f>'Starting Office Programs'!$B$96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Programs'!$C$96</c:f>
              <c:numCache/>
            </c:numRef>
          </c:val>
        </c:ser>
        <c:axId val="12747380"/>
        <c:axId val="55512021"/>
      </c:barChart>
      <c:catAx>
        <c:axId val="12747380"/>
        <c:scaling>
          <c:orientation val="minMax"/>
        </c:scaling>
        <c:axPos val="b"/>
        <c:delete val="1"/>
        <c:majorTickMark val="out"/>
        <c:minorTickMark val="none"/>
        <c:tickLblPos val="none"/>
        <c:crossAx val="55512021"/>
        <c:crosses val="autoZero"/>
        <c:auto val="1"/>
        <c:lblOffset val="100"/>
        <c:tickLblSkip val="1"/>
        <c:noMultiLvlLbl val="0"/>
      </c:catAx>
      <c:valAx>
        <c:axId val="55512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738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5"/>
          <c:y val="0.74575"/>
          <c:w val="0.9335"/>
          <c:h val="0.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Acrobat Reader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8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04525"/>
          <c:w val="0.8357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Programs'!$B$100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</c:ser>
        <c:ser>
          <c:idx val="1"/>
          <c:order val="1"/>
          <c:tx>
            <c:strRef>
              <c:f>'Starting Office Programs'!$B$101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Programs'!$C$101</c:f>
              <c:numCache/>
            </c:numRef>
          </c:val>
        </c:ser>
        <c:ser>
          <c:idx val="2"/>
          <c:order val="2"/>
          <c:tx>
            <c:strRef>
              <c:f>'Starting Office Programs'!$B$102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Programs'!$C$102</c:f>
              <c:numCache/>
            </c:numRef>
          </c:val>
        </c:ser>
        <c:ser>
          <c:idx val="3"/>
          <c:order val="3"/>
          <c:tx>
            <c:strRef>
              <c:f>'Starting Office Programs'!$B$103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Programs'!$C$103</c:f>
              <c:numCache/>
            </c:numRef>
          </c:val>
        </c:ser>
        <c:ser>
          <c:idx val="4"/>
          <c:order val="4"/>
          <c:tx>
            <c:strRef>
              <c:f>'Starting Office Programs'!$B$104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Programs'!$C$104</c:f>
              <c:numCache/>
            </c:numRef>
          </c:val>
        </c:ser>
        <c:ser>
          <c:idx val="5"/>
          <c:order val="5"/>
          <c:tx>
            <c:strRef>
              <c:f>'Starting Office Programs'!$B$105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Programs'!$C$105</c:f>
              <c:numCache/>
            </c:numRef>
          </c:val>
        </c:ser>
        <c:ser>
          <c:idx val="6"/>
          <c:order val="6"/>
          <c:tx>
            <c:strRef>
              <c:f>'Starting Office Programs'!$B$106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Programs'!$C$106</c:f>
              <c:numCache/>
            </c:numRef>
          </c:val>
        </c:ser>
        <c:ser>
          <c:idx val="7"/>
          <c:order val="7"/>
          <c:tx>
            <c:strRef>
              <c:f>'Starting Office Programs'!$B$107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Programs'!$C$107</c:f>
              <c:numCache/>
            </c:numRef>
          </c:val>
        </c:ser>
        <c:ser>
          <c:idx val="8"/>
          <c:order val="8"/>
          <c:tx>
            <c:strRef>
              <c:f>'Starting Office Programs'!$B$108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Programs'!$C$108</c:f>
              <c:numCache/>
            </c:numRef>
          </c:val>
        </c:ser>
        <c:ser>
          <c:idx val="9"/>
          <c:order val="9"/>
          <c:tx>
            <c:strRef>
              <c:f>'Starting Office Programs'!$B$109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Programs'!$C$109</c:f>
              <c:numCache/>
            </c:numRef>
          </c:val>
        </c:ser>
        <c:ser>
          <c:idx val="10"/>
          <c:order val="10"/>
          <c:tx>
            <c:strRef>
              <c:f>'Starting Office Programs'!$B$110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Programs'!$C$110</c:f>
              <c:numCache/>
            </c:numRef>
          </c:val>
        </c:ser>
        <c:ser>
          <c:idx val="11"/>
          <c:order val="11"/>
          <c:tx>
            <c:strRef>
              <c:f>'Starting Office Programs'!$B$111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</c:ser>
        <c:ser>
          <c:idx val="12"/>
          <c:order val="12"/>
          <c:tx>
            <c:strRef>
              <c:f>'Starting Office Programs'!$B$112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Programs'!$C$112</c:f>
              <c:numCache/>
            </c:numRef>
          </c:val>
        </c:ser>
        <c:ser>
          <c:idx val="13"/>
          <c:order val="13"/>
          <c:tx>
            <c:strRef>
              <c:f>'Starting Office Programs'!$B$113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Programs'!$C$113</c:f>
              <c:numCache/>
            </c:numRef>
          </c:val>
        </c:ser>
        <c:ser>
          <c:idx val="14"/>
          <c:order val="14"/>
          <c:tx>
            <c:strRef>
              <c:f>'Starting Office Programs'!$B$114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Programs'!$C$114</c:f>
              <c:numCache/>
            </c:numRef>
          </c:val>
        </c:ser>
        <c:ser>
          <c:idx val="15"/>
          <c:order val="15"/>
          <c:tx>
            <c:strRef>
              <c:f>'Starting Office Programs'!$B$115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'Starting Office Programs'!$C$115</c:f>
              <c:numCache/>
            </c:numRef>
          </c:val>
        </c:ser>
        <c:axId val="10068590"/>
        <c:axId val="37038719"/>
      </c:barChart>
      <c:catAx>
        <c:axId val="10068590"/>
        <c:scaling>
          <c:orientation val="minMax"/>
        </c:scaling>
        <c:axPos val="b"/>
        <c:delete val="1"/>
        <c:majorTickMark val="out"/>
        <c:minorTickMark val="none"/>
        <c:tickLblPos val="none"/>
        <c:crossAx val="37038719"/>
        <c:crosses val="autoZero"/>
        <c:auto val="1"/>
        <c:lblOffset val="100"/>
        <c:tickLblSkip val="1"/>
        <c:noMultiLvlLbl val="0"/>
      </c:catAx>
      <c:valAx>
        <c:axId val="37038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859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79625"/>
          <c:w val="0.9292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55"/>
          <c:w val="0.8667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Programs'!$B$119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Programs'!$C$119</c:f>
              <c:numCache/>
            </c:numRef>
          </c:val>
        </c:ser>
        <c:ser>
          <c:idx val="1"/>
          <c:order val="1"/>
          <c:tx>
            <c:strRef>
              <c:f>'Starting Office Programs'!$B$120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Programs'!$C$120</c:f>
              <c:numCache/>
            </c:numRef>
          </c:val>
        </c:ser>
        <c:ser>
          <c:idx val="2"/>
          <c:order val="2"/>
          <c:tx>
            <c:strRef>
              <c:f>'Starting Office Programs'!$B$121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Programs'!$C$121</c:f>
              <c:numCache/>
            </c:numRef>
          </c:val>
        </c:ser>
        <c:ser>
          <c:idx val="3"/>
          <c:order val="3"/>
          <c:tx>
            <c:strRef>
              <c:f>'Starting Office Programs'!$B$122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Programs'!$C$122</c:f>
              <c:numCache/>
            </c:numRef>
          </c:val>
        </c:ser>
        <c:ser>
          <c:idx val="4"/>
          <c:order val="4"/>
          <c:tx>
            <c:strRef>
              <c:f>'Starting Office Programs'!$B$123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Programs'!$C$123</c:f>
              <c:numCache/>
            </c:numRef>
          </c:val>
        </c:ser>
        <c:ser>
          <c:idx val="5"/>
          <c:order val="5"/>
          <c:tx>
            <c:strRef>
              <c:f>'Starting Office Programs'!$B$124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Programs'!$C$124</c:f>
              <c:numCache/>
            </c:numRef>
          </c:val>
        </c:ser>
        <c:ser>
          <c:idx val="6"/>
          <c:order val="6"/>
          <c:tx>
            <c:strRef>
              <c:f>'Starting Office Programs'!$B$125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Programs'!$C$125</c:f>
              <c:numCache/>
            </c:numRef>
          </c:val>
        </c:ser>
        <c:ser>
          <c:idx val="7"/>
          <c:order val="7"/>
          <c:tx>
            <c:strRef>
              <c:f>'Starting Office Programs'!$B$126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Programs'!$C$126</c:f>
              <c:numCache/>
            </c:numRef>
          </c:val>
        </c:ser>
        <c:ser>
          <c:idx val="8"/>
          <c:order val="8"/>
          <c:tx>
            <c:strRef>
              <c:f>'Starting Office Programs'!$B$127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Programs'!$C$127</c:f>
              <c:numCache/>
            </c:numRef>
          </c:val>
        </c:ser>
        <c:ser>
          <c:idx val="9"/>
          <c:order val="9"/>
          <c:tx>
            <c:strRef>
              <c:f>'Starting Office Programs'!$B$128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Programs'!$C$128</c:f>
              <c:numCache/>
            </c:numRef>
          </c:val>
        </c:ser>
        <c:ser>
          <c:idx val="10"/>
          <c:order val="10"/>
          <c:tx>
            <c:strRef>
              <c:f>'Starting Office Programs'!$B$129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Programs'!$C$129</c:f>
              <c:numCache/>
            </c:numRef>
          </c:val>
        </c:ser>
        <c:ser>
          <c:idx val="11"/>
          <c:order val="11"/>
          <c:tx>
            <c:strRef>
              <c:f>'Starting Office Programs'!$B$130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Programs'!$C$130</c:f>
              <c:numCache/>
            </c:numRef>
          </c:val>
        </c:ser>
        <c:ser>
          <c:idx val="12"/>
          <c:order val="12"/>
          <c:tx>
            <c:strRef>
              <c:f>'Starting Office Programs'!$B$131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Programs'!$C$131</c:f>
              <c:numCache/>
            </c:numRef>
          </c:val>
        </c:ser>
        <c:ser>
          <c:idx val="13"/>
          <c:order val="13"/>
          <c:tx>
            <c:strRef>
              <c:f>'Starting Office Programs'!$B$132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Programs'!$C$132</c:f>
              <c:numCache/>
            </c:numRef>
          </c:val>
        </c:ser>
        <c:ser>
          <c:idx val="14"/>
          <c:order val="14"/>
          <c:tx>
            <c:strRef>
              <c:f>'Starting Office Programs'!$B$133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Programs'!$C$133</c:f>
              <c:numCache/>
            </c:numRef>
          </c:val>
        </c:ser>
        <c:ser>
          <c:idx val="15"/>
          <c:order val="15"/>
          <c:tx>
            <c:strRef>
              <c:f>'Starting Office Programs'!$B$134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Programs'!$C$134</c:f>
              <c:numCache/>
            </c:numRef>
          </c:val>
        </c:ser>
        <c:axId val="30832200"/>
        <c:axId val="12604937"/>
      </c:barChart>
      <c:catAx>
        <c:axId val="30832200"/>
        <c:scaling>
          <c:orientation val="minMax"/>
        </c:scaling>
        <c:axPos val="b"/>
        <c:delete val="1"/>
        <c:majorTickMark val="out"/>
        <c:minorTickMark val="none"/>
        <c:tickLblPos val="none"/>
        <c:crossAx val="12604937"/>
        <c:crosses val="autoZero"/>
        <c:auto val="1"/>
        <c:lblOffset val="100"/>
        <c:tickLblSkip val="1"/>
        <c:noMultiLvlLbl val="0"/>
      </c:catAx>
      <c:valAx>
        <c:axId val="12604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3220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78325"/>
          <c:w val="0.9295"/>
          <c:h val="0.1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4475"/>
          <c:w val="0.92025"/>
          <c:h val="0.6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33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'Boot Time'!$B$4:$B$20</c:f>
              <c:strCache/>
            </c:strRef>
          </c:cat>
          <c:val>
            <c:numRef>
              <c:f>'Boot Time'!$C$4:$C$20</c:f>
              <c:numCache/>
            </c:numRef>
          </c:val>
        </c:ser>
        <c:gapWidth val="50"/>
        <c:axId val="37975670"/>
        <c:axId val="17129543"/>
      </c:barChart>
      <c:catAx>
        <c:axId val="37975670"/>
        <c:scaling>
          <c:orientation val="minMax"/>
        </c:scaling>
        <c:axPos val="b"/>
        <c:delete val="1"/>
        <c:majorTickMark val="out"/>
        <c:minorTickMark val="none"/>
        <c:tickLblPos val="none"/>
        <c:crossAx val="17129543"/>
        <c:crosses val="autoZero"/>
        <c:auto val="1"/>
        <c:lblOffset val="100"/>
        <c:tickLblSkip val="1"/>
        <c:noMultiLvlLbl val="0"/>
      </c:catAx>
      <c:valAx>
        <c:axId val="1712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загрузки [сек]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7567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79175"/>
          <c:w val="0.87975"/>
          <c:h val="0.155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475"/>
          <c:w val="0.9035"/>
          <c:h val="0.685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33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'Boot Time'!$B$4:$B$20</c:f>
              <c:strCache/>
            </c:strRef>
          </c:cat>
          <c:val>
            <c:numRef>
              <c:f>'Boot Time'!$E$4:$E$20</c:f>
              <c:numCache/>
            </c:numRef>
          </c:val>
        </c:ser>
        <c:gapWidth val="50"/>
        <c:axId val="36859856"/>
        <c:axId val="20637009"/>
      </c:barChart>
      <c:catAx>
        <c:axId val="36859856"/>
        <c:scaling>
          <c:orientation val="minMax"/>
        </c:scaling>
        <c:axPos val="b"/>
        <c:delete val="1"/>
        <c:majorTickMark val="out"/>
        <c:minorTickMark val="none"/>
        <c:tickLblPos val="none"/>
        <c:crossAx val="20637009"/>
        <c:crosses val="autoZero"/>
        <c:auto val="1"/>
        <c:lblOffset val="100"/>
        <c:tickLblSkip val="1"/>
        <c:noMultiLvlLbl val="0"/>
      </c:catAx>
      <c:valAx>
        <c:axId val="20637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Замедление загрузки 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5985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75"/>
          <c:y val="0.7905"/>
          <c:w val="0.86775"/>
          <c:h val="0.1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09"/>
          <c:w val="0.9727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Idling!$D$5:$E$5</c:f>
              <c:numCache/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Idling!$D$6:$E$6</c:f>
              <c:numCache/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Idling!$D$7:$E$7</c:f>
              <c:numCache/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Idling!$D$8:$E$8</c:f>
              <c:numCache/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Idling!$D$9:$E$9</c:f>
              <c:numCache/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Idling!$D$10:$E$10</c:f>
              <c:numCache/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Idling!$D$11:$E$11</c:f>
              <c:numCache/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Idling!$D$12:$E$12</c:f>
              <c:numCache/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Idling!$D$13:$E$13</c:f>
              <c:numCache/>
            </c:numRef>
          </c:val>
        </c:ser>
        <c:ser>
          <c:idx val="9"/>
          <c:order val="9"/>
          <c:tx>
            <c:strRef>
              <c:f>Idling!$B$14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Idling!$D$14:$E$14</c:f>
              <c:numCache/>
            </c:numRef>
          </c:val>
        </c:ser>
        <c:ser>
          <c:idx val="10"/>
          <c:order val="10"/>
          <c:tx>
            <c:strRef>
              <c:f>Idling!$B$15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Idling!$D$15:$E$15</c:f>
              <c:numCache/>
            </c:numRef>
          </c:val>
        </c:ser>
        <c:ser>
          <c:idx val="11"/>
          <c:order val="11"/>
          <c:tx>
            <c:strRef>
              <c:f>Idling!$B$16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Idling!$D$16:$E$16</c:f>
              <c:numCache/>
            </c:numRef>
          </c:val>
        </c:ser>
        <c:ser>
          <c:idx val="12"/>
          <c:order val="12"/>
          <c:tx>
            <c:strRef>
              <c:f>Idling!$B$17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Idling!$D$17:$E$17</c:f>
              <c:numCache/>
            </c:numRef>
          </c:val>
        </c:ser>
        <c:ser>
          <c:idx val="13"/>
          <c:order val="13"/>
          <c:tx>
            <c:strRef>
              <c:f>Idling!$B$18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Idling!$D$18:$E$18</c:f>
              <c:numCache/>
            </c:numRef>
          </c:val>
        </c:ser>
        <c:ser>
          <c:idx val="14"/>
          <c:order val="14"/>
          <c:tx>
            <c:strRef>
              <c:f>Idling!$B$19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Idling!$D$19:$E$19</c:f>
              <c:numCache/>
            </c:numRef>
          </c:val>
        </c:ser>
        <c:ser>
          <c:idx val="15"/>
          <c:order val="15"/>
          <c:tx>
            <c:strRef>
              <c:f>Idling!$B$20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Idling!$D$20:$E$20</c:f>
              <c:numCache/>
            </c:numRef>
          </c:val>
        </c:ser>
        <c:ser>
          <c:idx val="16"/>
          <c:order val="16"/>
          <c:tx>
            <c:strRef>
              <c:f>Idling!$B$21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Idling!$D$21:$E$21</c:f>
              <c:numCache/>
            </c:numRef>
          </c:val>
        </c:ser>
        <c:axId val="35458826"/>
        <c:axId val="7887163"/>
      </c:barChart>
      <c:catAx>
        <c:axId val="354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7163"/>
        <c:crosses val="autoZero"/>
        <c:auto val="1"/>
        <c:lblOffset val="100"/>
        <c:tickLblSkip val="1"/>
        <c:noMultiLvlLbl val="0"/>
      </c:catAx>
      <c:valAx>
        <c:axId val="7887163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[Мб]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8826"/>
        <c:crossesAt val="1"/>
        <c:crossBetween val="between"/>
        <c:dispUnits>
          <c:builtInUnit val="thousands"/>
        </c:dispUnits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85375"/>
          <c:w val="0.9157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0115"/>
          <c:w val="0.9622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Idling!$B$26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(Idling!$D$26,Idling!$F$26)</c:f>
              <c:numCache/>
            </c:numRef>
          </c:val>
        </c:ser>
        <c:ser>
          <c:idx val="1"/>
          <c:order val="1"/>
          <c:tx>
            <c:strRef>
              <c:f>Idling!$B$27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(Idling!$D$27,Idling!$F$27)</c:f>
              <c:numCache/>
            </c:numRef>
          </c:val>
        </c:ser>
        <c:ser>
          <c:idx val="2"/>
          <c:order val="2"/>
          <c:tx>
            <c:strRef>
              <c:f>Idling!$B$28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(Idling!$D$28,Idling!$F$28)</c:f>
              <c:numCache/>
            </c:numRef>
          </c:val>
        </c:ser>
        <c:ser>
          <c:idx val="3"/>
          <c:order val="3"/>
          <c:tx>
            <c:strRef>
              <c:f>Idling!$B$29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(Idling!$D$29,Idling!$F$29)</c:f>
              <c:numCache/>
            </c:numRef>
          </c:val>
        </c:ser>
        <c:ser>
          <c:idx val="4"/>
          <c:order val="4"/>
          <c:tx>
            <c:strRef>
              <c:f>Idling!$B$30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(Idling!$D$30,Idling!$F$30)</c:f>
              <c:numCache/>
            </c:numRef>
          </c:val>
        </c:ser>
        <c:ser>
          <c:idx val="5"/>
          <c:order val="5"/>
          <c:tx>
            <c:strRef>
              <c:f>Idling!$B$31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(Idling!$D$31,Idling!$F$31)</c:f>
              <c:numCache/>
            </c:numRef>
          </c:val>
        </c:ser>
        <c:ser>
          <c:idx val="6"/>
          <c:order val="6"/>
          <c:tx>
            <c:strRef>
              <c:f>Idling!$B$32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(Idling!$D$32,Idling!$F$32)</c:f>
              <c:numCache/>
            </c:numRef>
          </c:val>
        </c:ser>
        <c:ser>
          <c:idx val="7"/>
          <c:order val="7"/>
          <c:tx>
            <c:strRef>
              <c:f>Idling!$B$33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(Idling!$D$33,Idling!$F$33)</c:f>
              <c:numCache/>
            </c:numRef>
          </c:val>
        </c:ser>
        <c:ser>
          <c:idx val="8"/>
          <c:order val="8"/>
          <c:tx>
            <c:strRef>
              <c:f>Idling!$B$34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(Idling!$D$34,Idling!$F$34)</c:f>
              <c:numCache/>
            </c:numRef>
          </c:val>
        </c:ser>
        <c:ser>
          <c:idx val="9"/>
          <c:order val="9"/>
          <c:tx>
            <c:strRef>
              <c:f>Idling!$B$35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(Idling!$D$35,Idling!$F$35)</c:f>
              <c:numCache/>
            </c:numRef>
          </c:val>
        </c:ser>
        <c:ser>
          <c:idx val="10"/>
          <c:order val="10"/>
          <c:tx>
            <c:strRef>
              <c:f>Idling!$B$36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(Idling!$D$36,Idling!$F$36)</c:f>
              <c:numCache/>
            </c:numRef>
          </c:val>
        </c:ser>
        <c:ser>
          <c:idx val="11"/>
          <c:order val="11"/>
          <c:tx>
            <c:strRef>
              <c:f>Idling!$B$37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(Idling!$D$37,Idling!$F$37)</c:f>
              <c:numCache/>
            </c:numRef>
          </c:val>
        </c:ser>
        <c:ser>
          <c:idx val="12"/>
          <c:order val="12"/>
          <c:tx>
            <c:strRef>
              <c:f>Idling!$B$38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(Idling!$D$38,Idling!$F$38)</c:f>
              <c:numCache/>
            </c:numRef>
          </c:val>
        </c:ser>
        <c:ser>
          <c:idx val="13"/>
          <c:order val="13"/>
          <c:tx>
            <c:strRef>
              <c:f>Idling!$B$39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(Idling!$D$39,Idling!$F$39)</c:f>
              <c:numCache/>
            </c:numRef>
          </c:val>
        </c:ser>
        <c:ser>
          <c:idx val="14"/>
          <c:order val="14"/>
          <c:tx>
            <c:strRef>
              <c:f>Idling!$B$40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(Idling!$D$40,Idling!$F$40)</c:f>
              <c:numCache/>
            </c:numRef>
          </c:val>
        </c:ser>
        <c:ser>
          <c:idx val="15"/>
          <c:order val="15"/>
          <c:tx>
            <c:strRef>
              <c:f>Idling!$B$41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(Idling!$D$41,Idling!$F$41)</c:f>
              <c:numCache/>
            </c:numRef>
          </c:val>
        </c:ser>
        <c:axId val="46915108"/>
        <c:axId val="56915461"/>
      </c:barChart>
      <c:catAx>
        <c:axId val="4691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15461"/>
        <c:crosses val="autoZero"/>
        <c:auto val="1"/>
        <c:lblOffset val="100"/>
        <c:tickLblSkip val="1"/>
        <c:noMultiLvlLbl val="0"/>
      </c:catAx>
      <c:valAx>
        <c:axId val="56915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[Мб]</a:t>
                </a:r>
              </a:p>
            </c:rich>
          </c:tx>
          <c:layout>
            <c:manualLayout>
              <c:xMode val="factor"/>
              <c:yMode val="factor"/>
              <c:x val="0.006"/>
              <c:y val="0.1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5108"/>
        <c:crossesAt val="1"/>
        <c:crossBetween val="between"/>
        <c:dispUnits>
          <c:builtInUnit val="thousands"/>
        </c:dispUnits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858"/>
          <c:w val="0.90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275"/>
          <c:w val="0.918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'On-access'!$F$5</c:f>
              <c:numCache/>
            </c:numRef>
          </c:val>
        </c:ser>
        <c:ser>
          <c:idx val="1"/>
          <c:order val="1"/>
          <c:tx>
            <c:strRef>
              <c:f>'On-access'!$B$6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'On-access'!$F$6</c:f>
              <c:numCache/>
            </c:numRef>
          </c:val>
        </c:ser>
        <c:ser>
          <c:idx val="2"/>
          <c:order val="2"/>
          <c:tx>
            <c:strRef>
              <c:f>'On-access'!$B$7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'On-access'!$F$7</c:f>
              <c:numCache/>
            </c:numRef>
          </c:val>
        </c:ser>
        <c:ser>
          <c:idx val="3"/>
          <c:order val="3"/>
          <c:tx>
            <c:strRef>
              <c:f>'On-access'!$B$8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'On-access'!$F$8</c:f>
              <c:numCache/>
            </c:numRef>
          </c:val>
        </c:ser>
        <c:ser>
          <c:idx val="4"/>
          <c:order val="4"/>
          <c:tx>
            <c:strRef>
              <c:f>'On-access'!$B$9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'On-access'!$F$9</c:f>
              <c:numCache/>
            </c:numRef>
          </c:val>
        </c:ser>
        <c:ser>
          <c:idx val="5"/>
          <c:order val="5"/>
          <c:tx>
            <c:strRef>
              <c:f>'On-access'!$B$10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'On-access'!$F$10</c:f>
              <c:numCache/>
            </c:numRef>
          </c:val>
        </c:ser>
        <c:ser>
          <c:idx val="6"/>
          <c:order val="6"/>
          <c:tx>
            <c:strRef>
              <c:f>'On-access'!$B$11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'On-access'!$F$11</c:f>
              <c:numCache/>
            </c:numRef>
          </c:val>
        </c:ser>
        <c:ser>
          <c:idx val="7"/>
          <c:order val="7"/>
          <c:tx>
            <c:strRef>
              <c:f>'On-access'!$B$12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'On-access'!$F$12</c:f>
              <c:numCache/>
            </c:numRef>
          </c:val>
        </c:ser>
        <c:ser>
          <c:idx val="8"/>
          <c:order val="8"/>
          <c:tx>
            <c:strRef>
              <c:f>'On-access'!$B$13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'On-access'!$F$13</c:f>
              <c:numCache/>
            </c:numRef>
          </c:val>
        </c:ser>
        <c:ser>
          <c:idx val="9"/>
          <c:order val="9"/>
          <c:tx>
            <c:strRef>
              <c:f>'On-access'!$B$14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'On-access'!$F$14</c:f>
              <c:numCache/>
            </c:numRef>
          </c:val>
        </c:ser>
        <c:ser>
          <c:idx val="10"/>
          <c:order val="10"/>
          <c:tx>
            <c:strRef>
              <c:f>'On-access'!$B$15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'On-access'!$F$15</c:f>
              <c:numCache/>
            </c:numRef>
          </c:val>
        </c:ser>
        <c:ser>
          <c:idx val="11"/>
          <c:order val="11"/>
          <c:tx>
            <c:strRef>
              <c:f>'On-access'!$B$16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'On-access'!$F$16</c:f>
              <c:numCache/>
            </c:numRef>
          </c:val>
        </c:ser>
        <c:ser>
          <c:idx val="12"/>
          <c:order val="12"/>
          <c:tx>
            <c:strRef>
              <c:f>'On-access'!$B$17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'On-access'!$F$17</c:f>
              <c:numCache/>
            </c:numRef>
          </c:val>
        </c:ser>
        <c:ser>
          <c:idx val="13"/>
          <c:order val="13"/>
          <c:tx>
            <c:strRef>
              <c:f>'On-access'!$B$18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'On-access'!$F$18</c:f>
              <c:numCache/>
            </c:numRef>
          </c:val>
        </c:ser>
        <c:ser>
          <c:idx val="14"/>
          <c:order val="14"/>
          <c:tx>
            <c:strRef>
              <c:f>'On-access'!$B$19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'On-access'!$F$19</c:f>
              <c:numCache/>
            </c:numRef>
          </c:val>
        </c:ser>
        <c:ser>
          <c:idx val="15"/>
          <c:order val="15"/>
          <c:tx>
            <c:strRef>
              <c:f>'On-access'!$B$20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'On-access'!$F$20</c:f>
              <c:numCache/>
            </c:numRef>
          </c:val>
        </c:ser>
        <c:ser>
          <c:idx val="16"/>
          <c:order val="16"/>
          <c:tx>
            <c:strRef>
              <c:f>'On-access'!$B$21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'On-access'!$F$21</c:f>
              <c:numCache/>
            </c:numRef>
          </c:val>
        </c:ser>
        <c:overlap val="-20"/>
        <c:gapWidth val="110"/>
        <c:axId val="22955806"/>
        <c:axId val="33412527"/>
      </c:barChart>
      <c:catAx>
        <c:axId val="22955806"/>
        <c:scaling>
          <c:orientation val="minMax"/>
        </c:scaling>
        <c:axPos val="b"/>
        <c:delete val="1"/>
        <c:majorTickMark val="out"/>
        <c:minorTickMark val="none"/>
        <c:tickLblPos val="none"/>
        <c:crossAx val="33412527"/>
        <c:crosses val="autoZero"/>
        <c:auto val="1"/>
        <c:lblOffset val="100"/>
        <c:tickLblSkip val="1"/>
        <c:noMultiLvlLbl val="0"/>
      </c:catAx>
      <c:valAx>
        <c:axId val="3341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[час:мин]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55806"/>
        <c:crossesAt val="1"/>
        <c:crossBetween val="between"/>
        <c:dispUnits/>
        <c:majorUnit val="0.0021000000000000003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777"/>
          <c:w val="0.864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55"/>
          <c:w val="0.913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'On-access'!$H$13</c:f>
              <c:numCache/>
            </c:numRef>
          </c:val>
        </c:ser>
        <c:ser>
          <c:idx val="8"/>
          <c:order val="8"/>
          <c:tx>
            <c:strRef>
              <c:f>'On-access'!$B$14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'On-access'!$H$14</c:f>
              <c:numCache/>
            </c:numRef>
          </c:val>
        </c:ser>
        <c:ser>
          <c:idx val="9"/>
          <c:order val="9"/>
          <c:tx>
            <c:strRef>
              <c:f>'On-access'!$B$15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'On-access'!$H$15</c:f>
              <c:numCache/>
            </c:numRef>
          </c:val>
        </c:ser>
        <c:ser>
          <c:idx val="10"/>
          <c:order val="10"/>
          <c:tx>
            <c:strRef>
              <c:f>'On-access'!$B$16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'On-access'!$H$16</c:f>
              <c:numCache/>
            </c:numRef>
          </c:val>
        </c:ser>
        <c:ser>
          <c:idx val="11"/>
          <c:order val="11"/>
          <c:tx>
            <c:strRef>
              <c:f>'On-access'!$B$17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'On-access'!$H$17</c:f>
              <c:numCache/>
            </c:numRef>
          </c:val>
        </c:ser>
        <c:ser>
          <c:idx val="12"/>
          <c:order val="12"/>
          <c:tx>
            <c:strRef>
              <c:f>'On-access'!$B$18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'On-access'!$H$18</c:f>
              <c:numCache/>
            </c:numRef>
          </c:val>
        </c:ser>
        <c:ser>
          <c:idx val="13"/>
          <c:order val="13"/>
          <c:tx>
            <c:strRef>
              <c:f>'On-access'!$B$19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'On-access'!$H$19</c:f>
              <c:numCache/>
            </c:numRef>
          </c:val>
        </c:ser>
        <c:ser>
          <c:idx val="14"/>
          <c:order val="14"/>
          <c:tx>
            <c:strRef>
              <c:f>'On-access'!$B$20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'On-access'!$H$20</c:f>
              <c:numCache/>
            </c:numRef>
          </c:val>
        </c:ser>
        <c:ser>
          <c:idx val="15"/>
          <c:order val="15"/>
          <c:tx>
            <c:strRef>
              <c:f>'On-access'!$B$21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'On-access'!$H$21</c:f>
              <c:numCache/>
            </c:numRef>
          </c:val>
        </c:ser>
        <c:overlap val="-20"/>
        <c:gapWidth val="110"/>
        <c:axId val="25465848"/>
        <c:axId val="42267193"/>
      </c:barChart>
      <c:catAx>
        <c:axId val="25465848"/>
        <c:scaling>
          <c:orientation val="minMax"/>
        </c:scaling>
        <c:axPos val="b"/>
        <c:delete val="1"/>
        <c:majorTickMark val="out"/>
        <c:minorTickMark val="none"/>
        <c:tickLblPos val="none"/>
        <c:crossAx val="42267193"/>
        <c:crosses val="autoZero"/>
        <c:auto val="1"/>
        <c:lblOffset val="100"/>
        <c:tickLblSkip val="1"/>
        <c:noMultiLvlLbl val="0"/>
      </c:catAx>
      <c:valAx>
        <c:axId val="42267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65848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771"/>
          <c:w val="0.865"/>
          <c:h val="0.1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2"/>
          <c:w val="0.918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'On-demand'!$B$24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'On-demand'!$C$24</c:f>
              <c:numCache/>
            </c:numRef>
          </c:val>
        </c:ser>
        <c:ser>
          <c:idx val="1"/>
          <c:order val="1"/>
          <c:tx>
            <c:strRef>
              <c:f>'On-demand'!$B$25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'On-demand'!$C$25</c:f>
              <c:numCache/>
            </c:numRef>
          </c:val>
        </c:ser>
        <c:ser>
          <c:idx val="2"/>
          <c:order val="2"/>
          <c:tx>
            <c:strRef>
              <c:f>'On-demand'!$B$26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'On-demand'!$C$26</c:f>
              <c:numCache/>
            </c:numRef>
          </c:val>
        </c:ser>
        <c:ser>
          <c:idx val="3"/>
          <c:order val="3"/>
          <c:tx>
            <c:strRef>
              <c:f>'On-demand'!$B$27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'On-demand'!$C$27</c:f>
              <c:numCache/>
            </c:numRef>
          </c:val>
        </c:ser>
        <c:ser>
          <c:idx val="4"/>
          <c:order val="4"/>
          <c:tx>
            <c:strRef>
              <c:f>'On-demand'!$B$28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'On-demand'!$C$28</c:f>
              <c:numCache/>
            </c:numRef>
          </c:val>
        </c:ser>
        <c:ser>
          <c:idx val="5"/>
          <c:order val="5"/>
          <c:tx>
            <c:strRef>
              <c:f>'On-demand'!$B$29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'On-demand'!$C$29</c:f>
              <c:numCache/>
            </c:numRef>
          </c:val>
        </c:ser>
        <c:ser>
          <c:idx val="6"/>
          <c:order val="6"/>
          <c:tx>
            <c:strRef>
              <c:f>'On-demand'!$B$30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'On-demand'!$C$30</c:f>
              <c:numCache/>
            </c:numRef>
          </c:val>
        </c:ser>
        <c:ser>
          <c:idx val="7"/>
          <c:order val="7"/>
          <c:tx>
            <c:strRef>
              <c:f>'On-demand'!$B$31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'On-demand'!$C$31</c:f>
              <c:numCache/>
            </c:numRef>
          </c:val>
        </c:ser>
        <c:ser>
          <c:idx val="8"/>
          <c:order val="8"/>
          <c:tx>
            <c:strRef>
              <c:f>'On-demand'!$B$32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'On-demand'!$C$32</c:f>
              <c:numCache/>
            </c:numRef>
          </c:val>
        </c:ser>
        <c:ser>
          <c:idx val="9"/>
          <c:order val="9"/>
          <c:tx>
            <c:strRef>
              <c:f>'On-demand'!$B$33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'On-demand'!$C$33</c:f>
              <c:numCache/>
            </c:numRef>
          </c:val>
        </c:ser>
        <c:ser>
          <c:idx val="10"/>
          <c:order val="10"/>
          <c:tx>
            <c:strRef>
              <c:f>'On-demand'!$B$34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'On-demand'!$C$34</c:f>
              <c:numCache/>
            </c:numRef>
          </c:val>
        </c:ser>
        <c:ser>
          <c:idx val="11"/>
          <c:order val="11"/>
          <c:tx>
            <c:strRef>
              <c:f>'On-demand'!$B$35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'On-demand'!$C$35</c:f>
              <c:numCache/>
            </c:numRef>
          </c:val>
        </c:ser>
        <c:ser>
          <c:idx val="12"/>
          <c:order val="12"/>
          <c:tx>
            <c:strRef>
              <c:f>'On-demand'!$B$36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'On-demand'!$C$36</c:f>
              <c:numCache/>
            </c:numRef>
          </c:val>
        </c:ser>
        <c:ser>
          <c:idx val="13"/>
          <c:order val="13"/>
          <c:tx>
            <c:strRef>
              <c:f>'On-demand'!$B$37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'On-demand'!$C$37</c:f>
              <c:numCache/>
            </c:numRef>
          </c:val>
        </c:ser>
        <c:ser>
          <c:idx val="14"/>
          <c:order val="14"/>
          <c:tx>
            <c:strRef>
              <c:f>'On-demand'!$B$38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'On-demand'!$C$38</c:f>
              <c:numCache/>
            </c:numRef>
          </c:val>
        </c:ser>
        <c:ser>
          <c:idx val="15"/>
          <c:order val="15"/>
          <c:tx>
            <c:strRef>
              <c:f>'On-demand'!$B$39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'On-demand'!$C$39</c:f>
              <c:numCache/>
            </c:numRef>
          </c:val>
        </c:ser>
        <c:overlap val="-20"/>
        <c:gapWidth val="110"/>
        <c:axId val="60419762"/>
        <c:axId val="21374371"/>
      </c:barChart>
      <c:catAx>
        <c:axId val="60419762"/>
        <c:scaling>
          <c:orientation val="minMax"/>
        </c:scaling>
        <c:axPos val="b"/>
        <c:delete val="1"/>
        <c:majorTickMark val="out"/>
        <c:minorTickMark val="none"/>
        <c:tickLblPos val="none"/>
        <c:crossAx val="21374371"/>
        <c:crosses val="autoZero"/>
        <c:auto val="1"/>
        <c:lblOffset val="100"/>
        <c:tickLblSkip val="1"/>
        <c:noMultiLvlLbl val="0"/>
      </c:catAx>
      <c:valAx>
        <c:axId val="213743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9762"/>
        <c:crossesAt val="1"/>
        <c:crossBetween val="between"/>
        <c:dispUnits/>
        <c:majorUnit val="0.0021000000000000003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75"/>
          <c:y val="0.799"/>
          <c:w val="0.868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65"/>
          <c:w val="0.9192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'On-demand'!$B$43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'On-demand'!$C$43</c:f>
              <c:numCache/>
            </c:numRef>
          </c:val>
        </c:ser>
        <c:ser>
          <c:idx val="1"/>
          <c:order val="1"/>
          <c:tx>
            <c:strRef>
              <c:f>'On-demand'!$B$44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'On-demand'!$C$44</c:f>
              <c:numCache/>
            </c:numRef>
          </c:val>
        </c:ser>
        <c:ser>
          <c:idx val="2"/>
          <c:order val="2"/>
          <c:tx>
            <c:strRef>
              <c:f>'On-demand'!$B$45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'On-demand'!$C$45</c:f>
              <c:numCache/>
            </c:numRef>
          </c:val>
        </c:ser>
        <c:ser>
          <c:idx val="3"/>
          <c:order val="3"/>
          <c:tx>
            <c:strRef>
              <c:f>'On-demand'!$B$46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'On-demand'!$C$46</c:f>
              <c:numCache/>
            </c:numRef>
          </c:val>
        </c:ser>
        <c:ser>
          <c:idx val="4"/>
          <c:order val="4"/>
          <c:tx>
            <c:strRef>
              <c:f>'On-demand'!$B$47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'On-demand'!$C$47</c:f>
              <c:numCache/>
            </c:numRef>
          </c:val>
        </c:ser>
        <c:ser>
          <c:idx val="5"/>
          <c:order val="5"/>
          <c:tx>
            <c:strRef>
              <c:f>'On-demand'!$B$48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'On-demand'!$C$48</c:f>
              <c:numCache/>
            </c:numRef>
          </c:val>
        </c:ser>
        <c:ser>
          <c:idx val="6"/>
          <c:order val="6"/>
          <c:tx>
            <c:strRef>
              <c:f>'On-demand'!$B$49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'On-demand'!$C$49</c:f>
              <c:numCache/>
            </c:numRef>
          </c:val>
        </c:ser>
        <c:ser>
          <c:idx val="7"/>
          <c:order val="7"/>
          <c:tx>
            <c:strRef>
              <c:f>'On-demand'!$B$50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'On-demand'!$C$50</c:f>
              <c:numCache/>
            </c:numRef>
          </c:val>
        </c:ser>
        <c:ser>
          <c:idx val="8"/>
          <c:order val="8"/>
          <c:tx>
            <c:strRef>
              <c:f>'On-demand'!$B$51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'On-demand'!$C$51</c:f>
              <c:numCache/>
            </c:numRef>
          </c:val>
        </c:ser>
        <c:ser>
          <c:idx val="9"/>
          <c:order val="9"/>
          <c:tx>
            <c:strRef>
              <c:f>'On-demand'!$B$52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'On-demand'!$C$52</c:f>
              <c:numCache/>
            </c:numRef>
          </c:val>
        </c:ser>
        <c:ser>
          <c:idx val="10"/>
          <c:order val="10"/>
          <c:tx>
            <c:strRef>
              <c:f>'On-demand'!$B$53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'On-demand'!$C$53</c:f>
              <c:numCache/>
            </c:numRef>
          </c:val>
        </c:ser>
        <c:ser>
          <c:idx val="11"/>
          <c:order val="11"/>
          <c:tx>
            <c:strRef>
              <c:f>'On-demand'!$B$54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'On-demand'!$C$54</c:f>
              <c:numCache/>
            </c:numRef>
          </c:val>
        </c:ser>
        <c:ser>
          <c:idx val="12"/>
          <c:order val="12"/>
          <c:tx>
            <c:strRef>
              <c:f>'On-demand'!$B$55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'On-demand'!$C$55</c:f>
              <c:numCache/>
            </c:numRef>
          </c:val>
        </c:ser>
        <c:ser>
          <c:idx val="13"/>
          <c:order val="13"/>
          <c:tx>
            <c:strRef>
              <c:f>'On-demand'!$B$56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'On-demand'!$C$56</c:f>
              <c:numCache/>
            </c:numRef>
          </c:val>
        </c:ser>
        <c:ser>
          <c:idx val="14"/>
          <c:order val="14"/>
          <c:tx>
            <c:strRef>
              <c:f>'On-demand'!$B$57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'On-demand'!$C$57</c:f>
              <c:numCache/>
            </c:numRef>
          </c:val>
        </c:ser>
        <c:ser>
          <c:idx val="15"/>
          <c:order val="15"/>
          <c:tx>
            <c:strRef>
              <c:f>'On-demand'!$B$58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'On-demand'!$C$58</c:f>
              <c:numCache/>
            </c:numRef>
          </c:val>
        </c:ser>
        <c:overlap val="-20"/>
        <c:gapWidth val="110"/>
        <c:axId val="10379596"/>
        <c:axId val="54766061"/>
      </c:barChart>
      <c:catAx>
        <c:axId val="10379596"/>
        <c:scaling>
          <c:orientation val="minMax"/>
        </c:scaling>
        <c:axPos val="b"/>
        <c:delete val="1"/>
        <c:majorTickMark val="out"/>
        <c:minorTickMark val="none"/>
        <c:tickLblPos val="none"/>
        <c:crossAx val="54766061"/>
        <c:crosses val="autoZero"/>
        <c:auto val="1"/>
        <c:lblOffset val="100"/>
        <c:tickLblSkip val="1"/>
        <c:noMultiLvlLbl val="0"/>
      </c:catAx>
      <c:valAx>
        <c:axId val="547660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9596"/>
        <c:crossesAt val="1"/>
        <c:crossBetween val="between"/>
        <c:dispUnits/>
        <c:majorUnit val="0.0021000000000000003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875"/>
          <c:y val="0.8"/>
          <c:w val="0.876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15</xdr:row>
      <xdr:rowOff>0</xdr:rowOff>
    </xdr:from>
    <xdr:to>
      <xdr:col>3</xdr:col>
      <xdr:colOff>1219200</xdr:colOff>
      <xdr:row>15</xdr:row>
      <xdr:rowOff>762000</xdr:rowOff>
    </xdr:to>
    <xdr:pic>
      <xdr:nvPicPr>
        <xdr:cNvPr id="1" name="Picture 4" descr="pf_bronze_onaccess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56483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5</xdr:row>
      <xdr:rowOff>76200</xdr:rowOff>
    </xdr:from>
    <xdr:to>
      <xdr:col>3</xdr:col>
      <xdr:colOff>1209675</xdr:colOff>
      <xdr:row>9</xdr:row>
      <xdr:rowOff>76200</xdr:rowOff>
    </xdr:to>
    <xdr:pic>
      <xdr:nvPicPr>
        <xdr:cNvPr id="2" name="Picture 5" descr="pf_gold_onaccess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1337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12</xdr:row>
      <xdr:rowOff>19050</xdr:rowOff>
    </xdr:from>
    <xdr:to>
      <xdr:col>3</xdr:col>
      <xdr:colOff>1209675</xdr:colOff>
      <xdr:row>13</xdr:row>
      <xdr:rowOff>361950</xdr:rowOff>
    </xdr:to>
    <xdr:pic>
      <xdr:nvPicPr>
        <xdr:cNvPr id="3" name="Picture 7" descr="pf_silver_onaccess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44100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35</xdr:row>
      <xdr:rowOff>0</xdr:rowOff>
    </xdr:from>
    <xdr:to>
      <xdr:col>4</xdr:col>
      <xdr:colOff>1143000</xdr:colOff>
      <xdr:row>36</xdr:row>
      <xdr:rowOff>352425</xdr:rowOff>
    </xdr:to>
    <xdr:pic>
      <xdr:nvPicPr>
        <xdr:cNvPr id="4" name="Picture 8" descr="pf_bronze_ondemand_s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2582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29</xdr:row>
      <xdr:rowOff>200025</xdr:rowOff>
    </xdr:from>
    <xdr:to>
      <xdr:col>4</xdr:col>
      <xdr:colOff>1162050</xdr:colOff>
      <xdr:row>32</xdr:row>
      <xdr:rowOff>104775</xdr:rowOff>
    </xdr:to>
    <xdr:pic>
      <xdr:nvPicPr>
        <xdr:cNvPr id="5" name="Picture 10" descr="pf_silver_ondemand_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114395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24</xdr:row>
      <xdr:rowOff>1295400</xdr:rowOff>
    </xdr:from>
    <xdr:to>
      <xdr:col>4</xdr:col>
      <xdr:colOff>1162050</xdr:colOff>
      <xdr:row>28</xdr:row>
      <xdr:rowOff>19050</xdr:rowOff>
    </xdr:to>
    <xdr:pic>
      <xdr:nvPicPr>
        <xdr:cNvPr id="6" name="Picture 11" descr="pf_gold_ondemand_s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9125" y="10258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45</xdr:row>
      <xdr:rowOff>76200</xdr:rowOff>
    </xdr:from>
    <xdr:to>
      <xdr:col>4</xdr:col>
      <xdr:colOff>1171575</xdr:colOff>
      <xdr:row>49</xdr:row>
      <xdr:rowOff>38100</xdr:rowOff>
    </xdr:to>
    <xdr:pic>
      <xdr:nvPicPr>
        <xdr:cNvPr id="7" name="Picture 12" descr="pf_gold_office_s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38650" y="156972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51</xdr:row>
      <xdr:rowOff>133350</xdr:rowOff>
    </xdr:from>
    <xdr:to>
      <xdr:col>4</xdr:col>
      <xdr:colOff>1190625</xdr:colOff>
      <xdr:row>53</xdr:row>
      <xdr:rowOff>304800</xdr:rowOff>
    </xdr:to>
    <xdr:pic>
      <xdr:nvPicPr>
        <xdr:cNvPr id="8" name="Picture 13" descr="pf_silver_office_s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57700" y="169545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55</xdr:row>
      <xdr:rowOff>9525</xdr:rowOff>
    </xdr:from>
    <xdr:to>
      <xdr:col>4</xdr:col>
      <xdr:colOff>1181100</xdr:colOff>
      <xdr:row>56</xdr:row>
      <xdr:rowOff>171450</xdr:rowOff>
    </xdr:to>
    <xdr:pic>
      <xdr:nvPicPr>
        <xdr:cNvPr id="9" name="Picture 14" descr="pf_bronze_office_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182022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4</xdr:row>
      <xdr:rowOff>19050</xdr:rowOff>
    </xdr:from>
    <xdr:to>
      <xdr:col>3</xdr:col>
      <xdr:colOff>1219200</xdr:colOff>
      <xdr:row>4</xdr:row>
      <xdr:rowOff>781050</xdr:rowOff>
    </xdr:to>
    <xdr:pic>
      <xdr:nvPicPr>
        <xdr:cNvPr id="10" name="Picture 17" descr="pf_platinum_onaccess_s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17145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23</xdr:row>
      <xdr:rowOff>466725</xdr:rowOff>
    </xdr:from>
    <xdr:to>
      <xdr:col>4</xdr:col>
      <xdr:colOff>1181100</xdr:colOff>
      <xdr:row>24</xdr:row>
      <xdr:rowOff>742950</xdr:rowOff>
    </xdr:to>
    <xdr:pic>
      <xdr:nvPicPr>
        <xdr:cNvPr id="11" name="Picture 18" descr="pf_platinum_ondemand_s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48175" y="893445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304800</xdr:rowOff>
    </xdr:from>
    <xdr:to>
      <xdr:col>2</xdr:col>
      <xdr:colOff>9525</xdr:colOff>
      <xdr:row>0</xdr:row>
      <xdr:rowOff>933450</xdr:rowOff>
    </xdr:to>
    <xdr:pic>
      <xdr:nvPicPr>
        <xdr:cNvPr id="12" name="Picture 17" descr="logo_new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304800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0</xdr:rowOff>
    </xdr:from>
    <xdr:to>
      <xdr:col>13</xdr:col>
      <xdr:colOff>95250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5534025" y="495300"/>
        <a:ext cx="48577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123825</xdr:rowOff>
    </xdr:from>
    <xdr:to>
      <xdr:col>4</xdr:col>
      <xdr:colOff>504825</xdr:colOff>
      <xdr:row>49</xdr:row>
      <xdr:rowOff>0</xdr:rowOff>
    </xdr:to>
    <xdr:grpSp>
      <xdr:nvGrpSpPr>
        <xdr:cNvPr id="1" name="Group 1029"/>
        <xdr:cNvGrpSpPr>
          <a:grpSpLocks/>
        </xdr:cNvGrpSpPr>
      </xdr:nvGrpSpPr>
      <xdr:grpSpPr>
        <a:xfrm>
          <a:off x="247650" y="3676650"/>
          <a:ext cx="5314950" cy="4248150"/>
          <a:chOff x="16" y="356"/>
          <a:chExt cx="537" cy="446"/>
        </a:xfrm>
        <a:solidFill>
          <a:srgbClr val="FFFFFF"/>
        </a:solidFill>
      </xdr:grpSpPr>
      <xdr:graphicFrame>
        <xdr:nvGraphicFramePr>
          <xdr:cNvPr id="2" name="Chart 1025"/>
          <xdr:cNvGraphicFramePr/>
        </xdr:nvGraphicFramePr>
        <xdr:xfrm>
          <a:off x="16" y="356"/>
          <a:ext cx="537" cy="44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27"/>
          <xdr:cNvSpPr txBox="1">
            <a:spLocks noChangeArrowheads="1"/>
          </xdr:cNvSpPr>
        </xdr:nvSpPr>
        <xdr:spPr>
          <a:xfrm>
            <a:off x="403" y="682"/>
            <a:ext cx="13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2010</a:t>
            </a:r>
          </a:p>
        </xdr:txBody>
      </xdr:sp>
    </xdr:grpSp>
    <xdr:clientData/>
  </xdr:twoCellAnchor>
  <xdr:twoCellAnchor>
    <xdr:from>
      <xdr:col>5</xdr:col>
      <xdr:colOff>0</xdr:colOff>
      <xdr:row>22</xdr:row>
      <xdr:rowOff>114300</xdr:rowOff>
    </xdr:from>
    <xdr:to>
      <xdr:col>9</xdr:col>
      <xdr:colOff>847725</xdr:colOff>
      <xdr:row>49</xdr:row>
      <xdr:rowOff>9525</xdr:rowOff>
    </xdr:to>
    <xdr:grpSp>
      <xdr:nvGrpSpPr>
        <xdr:cNvPr id="4" name="Group 1030"/>
        <xdr:cNvGrpSpPr>
          <a:grpSpLocks/>
        </xdr:cNvGrpSpPr>
      </xdr:nvGrpSpPr>
      <xdr:grpSpPr>
        <a:xfrm>
          <a:off x="5943600" y="3667125"/>
          <a:ext cx="5343525" cy="4267200"/>
          <a:chOff x="576" y="359"/>
          <a:chExt cx="533" cy="420"/>
        </a:xfrm>
        <a:solidFill>
          <a:srgbClr val="FFFFFF"/>
        </a:solidFill>
      </xdr:grpSpPr>
      <xdr:graphicFrame>
        <xdr:nvGraphicFramePr>
          <xdr:cNvPr id="5" name="Chart 1026"/>
          <xdr:cNvGraphicFramePr/>
        </xdr:nvGraphicFramePr>
        <xdr:xfrm>
          <a:off x="576" y="359"/>
          <a:ext cx="533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1028"/>
          <xdr:cNvSpPr txBox="1">
            <a:spLocks noChangeArrowheads="1"/>
          </xdr:cNvSpPr>
        </xdr:nvSpPr>
        <xdr:spPr>
          <a:xfrm>
            <a:off x="953" y="662"/>
            <a:ext cx="13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2010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28575</xdr:rowOff>
    </xdr:from>
    <xdr:to>
      <xdr:col>12</xdr:col>
      <xdr:colOff>247650</xdr:colOff>
      <xdr:row>29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7038975" y="342900"/>
          <a:ext cx="5400675" cy="4772025"/>
          <a:chOff x="764" y="35"/>
          <a:chExt cx="557" cy="466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764" y="35"/>
          <a:ext cx="557" cy="46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4"/>
          <xdr:cNvSpPr txBox="1">
            <a:spLocks noChangeArrowheads="1"/>
          </xdr:cNvSpPr>
        </xdr:nvSpPr>
        <xdr:spPr>
          <a:xfrm>
            <a:off x="1161" y="62"/>
            <a:ext cx="13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2010</a:t>
            </a:r>
          </a:p>
        </xdr:txBody>
      </xdr:sp>
    </xdr:grpSp>
    <xdr:clientData/>
  </xdr:twoCellAnchor>
  <xdr:twoCellAnchor>
    <xdr:from>
      <xdr:col>7</xdr:col>
      <xdr:colOff>866775</xdr:colOff>
      <xdr:row>32</xdr:row>
      <xdr:rowOff>57150</xdr:rowOff>
    </xdr:from>
    <xdr:to>
      <xdr:col>12</xdr:col>
      <xdr:colOff>209550</xdr:colOff>
      <xdr:row>64</xdr:row>
      <xdr:rowOff>38100</xdr:rowOff>
    </xdr:to>
    <xdr:grpSp>
      <xdr:nvGrpSpPr>
        <xdr:cNvPr id="4" name="Group 5"/>
        <xdr:cNvGrpSpPr>
          <a:grpSpLocks/>
        </xdr:cNvGrpSpPr>
      </xdr:nvGrpSpPr>
      <xdr:grpSpPr>
        <a:xfrm>
          <a:off x="7000875" y="5572125"/>
          <a:ext cx="5400675" cy="5181600"/>
          <a:chOff x="766" y="-24"/>
          <a:chExt cx="557" cy="466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766" y="-24"/>
          <a:ext cx="557" cy="4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4"/>
          <xdr:cNvSpPr txBox="1">
            <a:spLocks noChangeArrowheads="1"/>
          </xdr:cNvSpPr>
        </xdr:nvSpPr>
        <xdr:spPr>
          <a:xfrm>
            <a:off x="1168" y="3"/>
            <a:ext cx="13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2010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0.72275</cdr:y>
    </cdr:from>
    <cdr:to>
      <cdr:x>0.97325</cdr:x>
      <cdr:y>0.76225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67125" y="31813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5</xdr:col>
      <xdr:colOff>85725</xdr:colOff>
      <xdr:row>70</xdr:row>
      <xdr:rowOff>19050</xdr:rowOff>
    </xdr:to>
    <xdr:graphicFrame>
      <xdr:nvGraphicFramePr>
        <xdr:cNvPr id="1" name="Chart 7"/>
        <xdr:cNvGraphicFramePr/>
      </xdr:nvGraphicFramePr>
      <xdr:xfrm>
        <a:off x="238125" y="7181850"/>
        <a:ext cx="5229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43</xdr:row>
      <xdr:rowOff>47625</xdr:rowOff>
    </xdr:from>
    <xdr:to>
      <xdr:col>11</xdr:col>
      <xdr:colOff>685800</xdr:colOff>
      <xdr:row>70</xdr:row>
      <xdr:rowOff>76200</xdr:rowOff>
    </xdr:to>
    <xdr:graphicFrame>
      <xdr:nvGraphicFramePr>
        <xdr:cNvPr id="2" name="Chart 8"/>
        <xdr:cNvGraphicFramePr/>
      </xdr:nvGraphicFramePr>
      <xdr:xfrm>
        <a:off x="6334125" y="7229475"/>
        <a:ext cx="52387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257175</xdr:colOff>
      <xdr:row>62</xdr:row>
      <xdr:rowOff>76200</xdr:rowOff>
    </xdr:from>
    <xdr:ext cx="1352550" cy="180975"/>
    <xdr:sp>
      <xdr:nvSpPr>
        <xdr:cNvPr id="3" name="Text Box 9"/>
        <xdr:cNvSpPr txBox="1">
          <a:spLocks noChangeArrowheads="1"/>
        </xdr:cNvSpPr>
      </xdr:nvSpPr>
      <xdr:spPr>
        <a:xfrm>
          <a:off x="3895725" y="1034415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2010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22</xdr:row>
      <xdr:rowOff>66675</xdr:rowOff>
    </xdr:from>
    <xdr:to>
      <xdr:col>9</xdr:col>
      <xdr:colOff>866775</xdr:colOff>
      <xdr:row>47</xdr:row>
      <xdr:rowOff>19050</xdr:rowOff>
    </xdr:to>
    <xdr:graphicFrame>
      <xdr:nvGraphicFramePr>
        <xdr:cNvPr id="1" name="Chart 2"/>
        <xdr:cNvGraphicFramePr/>
      </xdr:nvGraphicFramePr>
      <xdr:xfrm>
        <a:off x="4324350" y="3705225"/>
        <a:ext cx="4991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50</xdr:row>
      <xdr:rowOff>57150</xdr:rowOff>
    </xdr:from>
    <xdr:to>
      <xdr:col>9</xdr:col>
      <xdr:colOff>857250</xdr:colOff>
      <xdr:row>75</xdr:row>
      <xdr:rowOff>85725</xdr:rowOff>
    </xdr:to>
    <xdr:graphicFrame>
      <xdr:nvGraphicFramePr>
        <xdr:cNvPr id="2" name="Chart 4"/>
        <xdr:cNvGraphicFramePr/>
      </xdr:nvGraphicFramePr>
      <xdr:xfrm>
        <a:off x="4305300" y="8439150"/>
        <a:ext cx="50006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190500</xdr:colOff>
      <xdr:row>41</xdr:row>
      <xdr:rowOff>66675</xdr:rowOff>
    </xdr:from>
    <xdr:ext cx="1352550" cy="180975"/>
    <xdr:sp>
      <xdr:nvSpPr>
        <xdr:cNvPr id="3" name="Text Box 5"/>
        <xdr:cNvSpPr txBox="1">
          <a:spLocks noChangeArrowheads="1"/>
        </xdr:cNvSpPr>
      </xdr:nvSpPr>
      <xdr:spPr>
        <a:xfrm>
          <a:off x="7762875" y="683895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8</xdr:col>
      <xdr:colOff>209550</xdr:colOff>
      <xdr:row>68</xdr:row>
      <xdr:rowOff>152400</xdr:rowOff>
    </xdr:from>
    <xdr:ext cx="1352550" cy="180975"/>
    <xdr:sp>
      <xdr:nvSpPr>
        <xdr:cNvPr id="4" name="Text Box 7"/>
        <xdr:cNvSpPr txBox="1">
          <a:spLocks noChangeArrowheads="1"/>
        </xdr:cNvSpPr>
      </xdr:nvSpPr>
      <xdr:spPr>
        <a:xfrm>
          <a:off x="7781925" y="114585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40</xdr:row>
      <xdr:rowOff>0</xdr:rowOff>
    </xdr:from>
    <xdr:to>
      <xdr:col>14</xdr:col>
      <xdr:colOff>161925</xdr:colOff>
      <xdr:row>98</xdr:row>
      <xdr:rowOff>57150</xdr:rowOff>
    </xdr:to>
    <xdr:graphicFrame>
      <xdr:nvGraphicFramePr>
        <xdr:cNvPr id="1" name="Chart 1"/>
        <xdr:cNvGraphicFramePr/>
      </xdr:nvGraphicFramePr>
      <xdr:xfrm>
        <a:off x="8867775" y="6677025"/>
        <a:ext cx="3362325" cy="951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39</xdr:row>
      <xdr:rowOff>66675</xdr:rowOff>
    </xdr:from>
    <xdr:to>
      <xdr:col>12</xdr:col>
      <xdr:colOff>9525</xdr:colOff>
      <xdr:row>58</xdr:row>
      <xdr:rowOff>85725</xdr:rowOff>
    </xdr:to>
    <xdr:graphicFrame>
      <xdr:nvGraphicFramePr>
        <xdr:cNvPr id="2" name="Chart 8"/>
        <xdr:cNvGraphicFramePr/>
      </xdr:nvGraphicFramePr>
      <xdr:xfrm>
        <a:off x="3733800" y="6581775"/>
        <a:ext cx="47720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58</xdr:row>
      <xdr:rowOff>161925</xdr:rowOff>
    </xdr:from>
    <xdr:to>
      <xdr:col>12</xdr:col>
      <xdr:colOff>0</xdr:colOff>
      <xdr:row>78</xdr:row>
      <xdr:rowOff>19050</xdr:rowOff>
    </xdr:to>
    <xdr:graphicFrame>
      <xdr:nvGraphicFramePr>
        <xdr:cNvPr id="3" name="Chart 9"/>
        <xdr:cNvGraphicFramePr/>
      </xdr:nvGraphicFramePr>
      <xdr:xfrm>
        <a:off x="3705225" y="9782175"/>
        <a:ext cx="47910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79</xdr:row>
      <xdr:rowOff>38100</xdr:rowOff>
    </xdr:from>
    <xdr:to>
      <xdr:col>12</xdr:col>
      <xdr:colOff>28575</xdr:colOff>
      <xdr:row>96</xdr:row>
      <xdr:rowOff>85725</xdr:rowOff>
    </xdr:to>
    <xdr:graphicFrame>
      <xdr:nvGraphicFramePr>
        <xdr:cNvPr id="4" name="Chart 10"/>
        <xdr:cNvGraphicFramePr/>
      </xdr:nvGraphicFramePr>
      <xdr:xfrm>
        <a:off x="3714750" y="13096875"/>
        <a:ext cx="48101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371475</xdr:colOff>
      <xdr:row>97</xdr:row>
      <xdr:rowOff>28575</xdr:rowOff>
    </xdr:from>
    <xdr:to>
      <xdr:col>12</xdr:col>
      <xdr:colOff>0</xdr:colOff>
      <xdr:row>116</xdr:row>
      <xdr:rowOff>0</xdr:rowOff>
    </xdr:to>
    <xdr:graphicFrame>
      <xdr:nvGraphicFramePr>
        <xdr:cNvPr id="5" name="Chart 11"/>
        <xdr:cNvGraphicFramePr/>
      </xdr:nvGraphicFramePr>
      <xdr:xfrm>
        <a:off x="3695700" y="15992475"/>
        <a:ext cx="48006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117</xdr:row>
      <xdr:rowOff>0</xdr:rowOff>
    </xdr:from>
    <xdr:to>
      <xdr:col>12</xdr:col>
      <xdr:colOff>9525</xdr:colOff>
      <xdr:row>137</xdr:row>
      <xdr:rowOff>123825</xdr:rowOff>
    </xdr:to>
    <xdr:graphicFrame>
      <xdr:nvGraphicFramePr>
        <xdr:cNvPr id="6" name="Chart 12"/>
        <xdr:cNvGraphicFramePr/>
      </xdr:nvGraphicFramePr>
      <xdr:xfrm>
        <a:off x="3695700" y="19221450"/>
        <a:ext cx="481012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219075</xdr:colOff>
      <xdr:row>53</xdr:row>
      <xdr:rowOff>0</xdr:rowOff>
    </xdr:from>
    <xdr:ext cx="1352550" cy="180975"/>
    <xdr:sp>
      <xdr:nvSpPr>
        <xdr:cNvPr id="7" name="Text Box 13"/>
        <xdr:cNvSpPr txBox="1">
          <a:spLocks noChangeArrowheads="1"/>
        </xdr:cNvSpPr>
      </xdr:nvSpPr>
      <xdr:spPr>
        <a:xfrm>
          <a:off x="6877050" y="880110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9</xdr:col>
      <xdr:colOff>171450</xdr:colOff>
      <xdr:row>71</xdr:row>
      <xdr:rowOff>133350</xdr:rowOff>
    </xdr:from>
    <xdr:ext cx="1409700" cy="190500"/>
    <xdr:sp>
      <xdr:nvSpPr>
        <xdr:cNvPr id="8" name="Text Box 14"/>
        <xdr:cNvSpPr txBox="1">
          <a:spLocks noChangeArrowheads="1"/>
        </xdr:cNvSpPr>
      </xdr:nvSpPr>
      <xdr:spPr>
        <a:xfrm>
          <a:off x="6829425" y="11906250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9</xdr:col>
      <xdr:colOff>238125</xdr:colOff>
      <xdr:row>90</xdr:row>
      <xdr:rowOff>123825</xdr:rowOff>
    </xdr:from>
    <xdr:ext cx="1352550" cy="171450"/>
    <xdr:sp>
      <xdr:nvSpPr>
        <xdr:cNvPr id="9" name="Text Box 15"/>
        <xdr:cNvSpPr txBox="1">
          <a:spLocks noChangeArrowheads="1"/>
        </xdr:cNvSpPr>
      </xdr:nvSpPr>
      <xdr:spPr>
        <a:xfrm>
          <a:off x="6896100" y="14973300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9</xdr:col>
      <xdr:colOff>209550</xdr:colOff>
      <xdr:row>110</xdr:row>
      <xdr:rowOff>133350</xdr:rowOff>
    </xdr:from>
    <xdr:ext cx="1352550" cy="171450"/>
    <xdr:sp>
      <xdr:nvSpPr>
        <xdr:cNvPr id="10" name="Text Box 16"/>
        <xdr:cNvSpPr txBox="1">
          <a:spLocks noChangeArrowheads="1"/>
        </xdr:cNvSpPr>
      </xdr:nvSpPr>
      <xdr:spPr>
        <a:xfrm>
          <a:off x="6867525" y="182213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9</xdr:col>
      <xdr:colOff>219075</xdr:colOff>
      <xdr:row>131</xdr:row>
      <xdr:rowOff>133350</xdr:rowOff>
    </xdr:from>
    <xdr:ext cx="1352550" cy="171450"/>
    <xdr:sp>
      <xdr:nvSpPr>
        <xdr:cNvPr id="11" name="Text Box 17"/>
        <xdr:cNvSpPr txBox="1">
          <a:spLocks noChangeArrowheads="1"/>
        </xdr:cNvSpPr>
      </xdr:nvSpPr>
      <xdr:spPr>
        <a:xfrm>
          <a:off x="6877050" y="2163127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13</xdr:col>
      <xdr:colOff>942975</xdr:colOff>
      <xdr:row>95</xdr:row>
      <xdr:rowOff>123825</xdr:rowOff>
    </xdr:from>
    <xdr:ext cx="1352550" cy="180975"/>
    <xdr:sp>
      <xdr:nvSpPr>
        <xdr:cNvPr id="12" name="Text Box 18"/>
        <xdr:cNvSpPr txBox="1">
          <a:spLocks noChangeArrowheads="1"/>
        </xdr:cNvSpPr>
      </xdr:nvSpPr>
      <xdr:spPr>
        <a:xfrm>
          <a:off x="10439400" y="157638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K6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4.421875" style="0" customWidth="1"/>
    <col min="4" max="4" width="24.00390625" style="0" customWidth="1"/>
    <col min="5" max="5" width="23.8515625" style="16" customWidth="1"/>
    <col min="6" max="6" width="16.7109375" style="16" customWidth="1"/>
    <col min="7" max="7" width="10.57421875" style="16" customWidth="1"/>
    <col min="8" max="9" width="9.140625" style="16" customWidth="1"/>
  </cols>
  <sheetData>
    <row r="1" spans="3:8" ht="93.75" customHeight="1">
      <c r="C1" s="348" t="s">
        <v>123</v>
      </c>
      <c r="D1" s="348"/>
      <c r="E1" s="139" t="s">
        <v>75</v>
      </c>
      <c r="G1" s="139"/>
      <c r="H1" s="140"/>
    </row>
    <row r="3" spans="2:9" ht="13.5" thickBot="1">
      <c r="B3" s="113" t="s">
        <v>85</v>
      </c>
      <c r="G3" s="18"/>
      <c r="H3" s="18"/>
      <c r="I3" s="18"/>
    </row>
    <row r="4" spans="2:9" ht="13.5" thickBot="1">
      <c r="B4" s="135" t="s">
        <v>62</v>
      </c>
      <c r="C4" s="136" t="s">
        <v>64</v>
      </c>
      <c r="D4" s="137" t="s">
        <v>63</v>
      </c>
      <c r="E4" s="138" t="s">
        <v>76</v>
      </c>
      <c r="G4" s="18"/>
      <c r="H4" s="18"/>
      <c r="I4" s="18"/>
    </row>
    <row r="5" spans="2:9" ht="107.25" customHeight="1" thickBot="1">
      <c r="B5" s="230" t="s">
        <v>8</v>
      </c>
      <c r="C5" s="231">
        <v>14.871794871794872</v>
      </c>
      <c r="D5" s="164" t="s">
        <v>89</v>
      </c>
      <c r="E5" s="124" t="s">
        <v>124</v>
      </c>
      <c r="G5" s="18"/>
      <c r="H5" s="18"/>
      <c r="I5" s="18"/>
    </row>
    <row r="6" spans="2:9" ht="15" customHeight="1">
      <c r="B6" s="120" t="s">
        <v>9</v>
      </c>
      <c r="C6" s="232">
        <v>30.25641025641026</v>
      </c>
      <c r="D6" s="343" t="s">
        <v>66</v>
      </c>
      <c r="E6" s="340" t="s">
        <v>80</v>
      </c>
      <c r="G6" s="18"/>
      <c r="H6" s="18"/>
      <c r="I6" s="18"/>
    </row>
    <row r="7" spans="2:9" ht="15" customHeight="1">
      <c r="B7" s="121" t="s">
        <v>94</v>
      </c>
      <c r="C7" s="233">
        <v>33.589743589743556</v>
      </c>
      <c r="D7" s="344"/>
      <c r="E7" s="341"/>
      <c r="G7" s="18"/>
      <c r="H7" s="18"/>
      <c r="I7" s="18"/>
    </row>
    <row r="8" spans="2:9" ht="15" customHeight="1">
      <c r="B8" s="121" t="s">
        <v>118</v>
      </c>
      <c r="C8" s="233">
        <v>38.63247863247863</v>
      </c>
      <c r="D8" s="344"/>
      <c r="E8" s="341"/>
      <c r="G8" s="18"/>
      <c r="H8" s="18"/>
      <c r="I8" s="18"/>
    </row>
    <row r="9" spans="2:9" ht="15" customHeight="1">
      <c r="B9" s="121" t="s">
        <v>16</v>
      </c>
      <c r="C9" s="233">
        <v>41.794871794871774</v>
      </c>
      <c r="D9" s="344"/>
      <c r="E9" s="341"/>
      <c r="G9" s="18"/>
      <c r="H9" s="18"/>
      <c r="I9" s="18"/>
    </row>
    <row r="10" spans="2:9" ht="15" customHeight="1">
      <c r="B10" s="121" t="s">
        <v>17</v>
      </c>
      <c r="C10" s="233">
        <v>44.615384615384606</v>
      </c>
      <c r="D10" s="344"/>
      <c r="E10" s="341"/>
      <c r="G10" s="18"/>
      <c r="H10" s="146"/>
      <c r="I10" s="145"/>
    </row>
    <row r="11" spans="2:9" ht="15" customHeight="1">
      <c r="B11" s="121" t="s">
        <v>14</v>
      </c>
      <c r="C11" s="233">
        <v>47.43589743589741</v>
      </c>
      <c r="D11" s="344"/>
      <c r="E11" s="341"/>
      <c r="G11" s="18"/>
      <c r="H11" s="146"/>
      <c r="I11" s="145"/>
    </row>
    <row r="12" spans="2:9" ht="15" customHeight="1" thickBot="1">
      <c r="B12" s="122" t="s">
        <v>95</v>
      </c>
      <c r="C12" s="234">
        <v>49.48717948717945</v>
      </c>
      <c r="D12" s="345"/>
      <c r="E12" s="342"/>
      <c r="G12" s="18"/>
      <c r="H12" s="146"/>
      <c r="I12" s="145"/>
    </row>
    <row r="13" spans="2:9" ht="33" customHeight="1">
      <c r="B13" s="120" t="s">
        <v>15</v>
      </c>
      <c r="C13" s="232">
        <v>62.30769230769229</v>
      </c>
      <c r="D13" s="343" t="s">
        <v>67</v>
      </c>
      <c r="E13" s="340" t="s">
        <v>81</v>
      </c>
      <c r="G13" s="18"/>
      <c r="H13" s="146"/>
      <c r="I13" s="145"/>
    </row>
    <row r="14" spans="2:9" ht="33" customHeight="1">
      <c r="B14" s="121" t="s">
        <v>7</v>
      </c>
      <c r="C14" s="233">
        <v>62.30769230769229</v>
      </c>
      <c r="D14" s="344"/>
      <c r="E14" s="341"/>
      <c r="G14" s="18"/>
      <c r="H14" s="146"/>
      <c r="I14" s="145"/>
    </row>
    <row r="15" spans="2:9" ht="33" customHeight="1" thickBot="1">
      <c r="B15" s="122" t="s">
        <v>122</v>
      </c>
      <c r="C15" s="234">
        <v>62.564102564102555</v>
      </c>
      <c r="D15" s="345"/>
      <c r="E15" s="342"/>
      <c r="G15" s="18"/>
      <c r="H15" s="146"/>
      <c r="I15" s="145"/>
    </row>
    <row r="16" spans="2:9" ht="99" customHeight="1" thickBot="1">
      <c r="B16" s="122" t="s">
        <v>12</v>
      </c>
      <c r="C16" s="235">
        <v>100.76923076923075</v>
      </c>
      <c r="D16" s="160" t="s">
        <v>68</v>
      </c>
      <c r="E16" s="157" t="s">
        <v>82</v>
      </c>
      <c r="G16" s="18"/>
      <c r="H16" s="146"/>
      <c r="I16" s="145"/>
    </row>
    <row r="17" spans="2:9" ht="21" customHeight="1">
      <c r="B17" s="118" t="s">
        <v>10</v>
      </c>
      <c r="C17" s="232">
        <v>164.8717948717949</v>
      </c>
      <c r="D17" s="334"/>
      <c r="E17" s="351" t="s">
        <v>83</v>
      </c>
      <c r="G17" s="18"/>
      <c r="H17" s="146"/>
      <c r="I17" s="145"/>
    </row>
    <row r="18" spans="2:9" ht="21" customHeight="1">
      <c r="B18" s="116" t="s">
        <v>121</v>
      </c>
      <c r="C18" s="233">
        <v>167.9487179487179</v>
      </c>
      <c r="D18" s="334"/>
      <c r="E18" s="352"/>
      <c r="G18" s="18"/>
      <c r="H18" s="146"/>
      <c r="I18" s="145"/>
    </row>
    <row r="19" spans="2:9" ht="21" customHeight="1">
      <c r="B19" s="116" t="s">
        <v>19</v>
      </c>
      <c r="C19" s="233">
        <v>175.64102564102564</v>
      </c>
      <c r="D19" s="335"/>
      <c r="E19" s="352"/>
      <c r="G19" s="18"/>
      <c r="H19" s="146"/>
      <c r="I19" s="145"/>
    </row>
    <row r="20" spans="2:9" ht="21" customHeight="1" thickBot="1">
      <c r="B20" s="117" t="s">
        <v>11</v>
      </c>
      <c r="C20" s="234">
        <v>386.153846153846</v>
      </c>
      <c r="D20" s="336"/>
      <c r="E20" s="337"/>
      <c r="G20" s="18"/>
      <c r="H20" s="146"/>
      <c r="I20" s="145"/>
    </row>
    <row r="21" spans="7:9" ht="12.75">
      <c r="G21" s="18"/>
      <c r="H21" s="18"/>
      <c r="I21" s="18"/>
    </row>
    <row r="23" spans="2:3" ht="13.5" thickBot="1">
      <c r="B23" s="113" t="s">
        <v>84</v>
      </c>
      <c r="C23" s="114"/>
    </row>
    <row r="24" spans="2:6" ht="39" thickBot="1">
      <c r="B24" s="129" t="s">
        <v>62</v>
      </c>
      <c r="C24" s="130" t="s">
        <v>128</v>
      </c>
      <c r="D24" s="130" t="s">
        <v>127</v>
      </c>
      <c r="E24" s="131" t="s">
        <v>63</v>
      </c>
      <c r="F24" s="141" t="s">
        <v>76</v>
      </c>
    </row>
    <row r="25" spans="2:8" ht="104.25" customHeight="1" thickBot="1">
      <c r="B25" s="126" t="s">
        <v>9</v>
      </c>
      <c r="C25" s="252">
        <v>0.0010185185185185186</v>
      </c>
      <c r="D25" s="256">
        <v>0.0004050925925925926</v>
      </c>
      <c r="E25" s="159" t="s">
        <v>88</v>
      </c>
      <c r="F25" s="290" t="s">
        <v>126</v>
      </c>
      <c r="H25" s="86"/>
    </row>
    <row r="26" spans="2:8" ht="18.75" customHeight="1">
      <c r="B26" s="116" t="s">
        <v>14</v>
      </c>
      <c r="C26" s="115">
        <v>0.0018750000000000001</v>
      </c>
      <c r="D26" s="115">
        <v>6.944444444444444E-05</v>
      </c>
      <c r="E26" s="331" t="s">
        <v>69</v>
      </c>
      <c r="F26" s="351" t="s">
        <v>129</v>
      </c>
      <c r="H26" s="86"/>
    </row>
    <row r="27" spans="2:6" ht="18.75" customHeight="1">
      <c r="B27" s="116" t="s">
        <v>94</v>
      </c>
      <c r="C27" s="37">
        <v>0.002199074074074074</v>
      </c>
      <c r="D27" s="37">
        <v>0.00020833333333333335</v>
      </c>
      <c r="E27" s="332"/>
      <c r="F27" s="352"/>
    </row>
    <row r="28" spans="2:9" ht="18.75" customHeight="1">
      <c r="B28" s="116" t="s">
        <v>118</v>
      </c>
      <c r="C28" s="37">
        <v>0.0028124999999999995</v>
      </c>
      <c r="D28" s="60">
        <v>1.1574074074074073E-05</v>
      </c>
      <c r="E28" s="332"/>
      <c r="F28" s="352"/>
      <c r="H28" s="3"/>
      <c r="I28" s="3"/>
    </row>
    <row r="29" spans="2:9" ht="18.75" customHeight="1">
      <c r="B29" s="116" t="s">
        <v>15</v>
      </c>
      <c r="C29" s="37">
        <v>0.002893518518518519</v>
      </c>
      <c r="D29" s="37">
        <v>1.1574074074074073E-05</v>
      </c>
      <c r="E29" s="332"/>
      <c r="F29" s="352"/>
      <c r="H29" s="18"/>
      <c r="I29" s="18"/>
    </row>
    <row r="30" spans="2:9" ht="18.75" customHeight="1" thickBot="1">
      <c r="B30" s="119" t="s">
        <v>122</v>
      </c>
      <c r="C30" s="42">
        <v>0.0029745370370370373</v>
      </c>
      <c r="D30" s="42">
        <v>0.0002893518518518519</v>
      </c>
      <c r="E30" s="333"/>
      <c r="F30" s="337"/>
      <c r="H30" s="18"/>
      <c r="I30" s="125"/>
    </row>
    <row r="31" spans="2:9" ht="36" customHeight="1">
      <c r="B31" s="120" t="s">
        <v>7</v>
      </c>
      <c r="C31" s="115">
        <v>0.002199074074074074</v>
      </c>
      <c r="D31" s="115">
        <v>0.001712962962962963</v>
      </c>
      <c r="E31" s="331" t="s">
        <v>70</v>
      </c>
      <c r="F31" s="351" t="s">
        <v>130</v>
      </c>
      <c r="H31" s="18"/>
      <c r="I31" s="125"/>
    </row>
    <row r="32" spans="2:9" ht="12">
      <c r="B32" s="121" t="s">
        <v>8</v>
      </c>
      <c r="C32" s="37">
        <v>0.0024305555555555556</v>
      </c>
      <c r="D32" s="60">
        <v>0.0023958333333333336</v>
      </c>
      <c r="E32" s="332"/>
      <c r="F32" s="352"/>
      <c r="H32" s="18"/>
      <c r="I32" s="125"/>
    </row>
    <row r="33" spans="2:9" ht="12.75" customHeight="1">
      <c r="B33" s="121" t="s">
        <v>16</v>
      </c>
      <c r="C33" s="37">
        <v>0.0033912037037037036</v>
      </c>
      <c r="D33" s="37">
        <v>0.003321759259259259</v>
      </c>
      <c r="E33" s="332"/>
      <c r="F33" s="352"/>
      <c r="H33" s="18"/>
      <c r="I33" s="125"/>
    </row>
    <row r="34" spans="2:9" ht="12.75">
      <c r="B34" s="121" t="s">
        <v>17</v>
      </c>
      <c r="C34" s="37">
        <v>0.003472222222222222</v>
      </c>
      <c r="D34" s="60">
        <v>0.003356481481481481</v>
      </c>
      <c r="E34" s="332"/>
      <c r="F34" s="352"/>
      <c r="H34" s="18"/>
      <c r="I34" s="18"/>
    </row>
    <row r="35" spans="2:6" ht="13.5" thickBot="1">
      <c r="B35" s="122" t="s">
        <v>95</v>
      </c>
      <c r="C35" s="257">
        <v>0.0037847222222222223</v>
      </c>
      <c r="D35" s="257">
        <v>0.003761574074074074</v>
      </c>
      <c r="E35" s="333"/>
      <c r="F35" s="337"/>
    </row>
    <row r="36" spans="2:11" ht="32.25" customHeight="1">
      <c r="B36" s="120" t="s">
        <v>10</v>
      </c>
      <c r="C36" s="285">
        <v>0.0046875</v>
      </c>
      <c r="D36" s="251">
        <v>0.00462962962962963</v>
      </c>
      <c r="E36" s="325" t="s">
        <v>71</v>
      </c>
      <c r="F36" s="327" t="s">
        <v>131</v>
      </c>
      <c r="K36" s="255"/>
    </row>
    <row r="37" spans="2:11" ht="32.25" customHeight="1">
      <c r="B37" s="121" t="s">
        <v>11</v>
      </c>
      <c r="C37" s="37">
        <v>0.01982638888888889</v>
      </c>
      <c r="D37" s="284">
        <v>0.0021180555555555553</v>
      </c>
      <c r="E37" s="330"/>
      <c r="F37" s="329"/>
      <c r="K37" s="255"/>
    </row>
    <row r="38" spans="2:6" ht="32.25" customHeight="1" thickBot="1">
      <c r="B38" s="122" t="s">
        <v>12</v>
      </c>
      <c r="C38" s="286">
        <v>0.006817129629629629</v>
      </c>
      <c r="D38" s="42">
        <v>0.006782407407407408</v>
      </c>
      <c r="E38" s="330"/>
      <c r="F38" s="328"/>
    </row>
    <row r="39" spans="2:6" ht="20.25" customHeight="1">
      <c r="B39" s="120" t="s">
        <v>121</v>
      </c>
      <c r="C39" s="253">
        <v>0.007222222222222223</v>
      </c>
      <c r="D39" s="253">
        <v>0.007256944444444444</v>
      </c>
      <c r="E39" s="338"/>
      <c r="F39" s="327" t="s">
        <v>254</v>
      </c>
    </row>
    <row r="40" spans="2:6" ht="45.75" customHeight="1" thickBot="1">
      <c r="B40" s="122" t="s">
        <v>19</v>
      </c>
      <c r="C40" s="37">
        <v>0.011701388888888891</v>
      </c>
      <c r="D40" s="128">
        <v>0.011516203703703702</v>
      </c>
      <c r="E40" s="339"/>
      <c r="F40" s="337"/>
    </row>
    <row r="42" spans="2:6" ht="12.75">
      <c r="B42" s="349" t="s">
        <v>87</v>
      </c>
      <c r="C42" s="349"/>
      <c r="D42" s="349"/>
      <c r="E42" s="349"/>
      <c r="F42" s="349"/>
    </row>
    <row r="44" spans="2:10" ht="13.5" thickBot="1">
      <c r="B44" s="346" t="s">
        <v>86</v>
      </c>
      <c r="C44" s="346"/>
      <c r="D44" s="346"/>
      <c r="E44" s="346"/>
      <c r="F44" s="346"/>
      <c r="I44" s="18"/>
      <c r="J44" s="3"/>
    </row>
    <row r="45" spans="2:10" ht="24.75" thickBot="1">
      <c r="B45" s="132" t="s">
        <v>62</v>
      </c>
      <c r="C45" s="133" t="s">
        <v>65</v>
      </c>
      <c r="D45" s="143" t="s">
        <v>77</v>
      </c>
      <c r="E45" s="134" t="s">
        <v>63</v>
      </c>
      <c r="F45" s="142" t="s">
        <v>76</v>
      </c>
      <c r="H45" s="18"/>
      <c r="I45" s="18"/>
      <c r="J45" s="3"/>
    </row>
    <row r="46" spans="2:10" ht="15.75" customHeight="1">
      <c r="B46" s="272" t="s">
        <v>118</v>
      </c>
      <c r="C46" s="278">
        <v>45.07614197617415</v>
      </c>
      <c r="D46" s="321">
        <f>C46/50</f>
        <v>0.901522839523483</v>
      </c>
      <c r="E46" s="325" t="s">
        <v>72</v>
      </c>
      <c r="F46" s="327" t="s">
        <v>132</v>
      </c>
      <c r="H46" s="18"/>
      <c r="I46" s="18"/>
      <c r="J46" s="144"/>
    </row>
    <row r="47" spans="2:10" ht="15.75" customHeight="1">
      <c r="B47" s="262" t="s">
        <v>9</v>
      </c>
      <c r="C47" s="279">
        <v>44.18347853414095</v>
      </c>
      <c r="D47" s="322">
        <f aca="true" t="shared" si="0" ref="D47:D61">C47/50</f>
        <v>0.883669570682819</v>
      </c>
      <c r="E47" s="330"/>
      <c r="F47" s="329"/>
      <c r="H47" s="18"/>
      <c r="I47" s="18"/>
      <c r="J47" s="144"/>
    </row>
    <row r="48" spans="2:10" ht="15.75" customHeight="1">
      <c r="B48" s="262" t="s">
        <v>10</v>
      </c>
      <c r="C48" s="279">
        <v>44.168902479045315</v>
      </c>
      <c r="D48" s="322">
        <f t="shared" si="0"/>
        <v>0.8833780495809063</v>
      </c>
      <c r="E48" s="330"/>
      <c r="F48" s="329"/>
      <c r="H48" s="18"/>
      <c r="I48" s="18"/>
      <c r="J48" s="144"/>
    </row>
    <row r="49" spans="2:10" ht="15.75" customHeight="1">
      <c r="B49" s="262" t="s">
        <v>121</v>
      </c>
      <c r="C49" s="279">
        <v>43.78019421792908</v>
      </c>
      <c r="D49" s="322">
        <f t="shared" si="0"/>
        <v>0.8756038843585816</v>
      </c>
      <c r="E49" s="330"/>
      <c r="F49" s="329"/>
      <c r="H49" s="18"/>
      <c r="I49" s="18"/>
      <c r="J49" s="144"/>
    </row>
    <row r="50" spans="2:10" ht="15.75" customHeight="1">
      <c r="B50" s="262" t="s">
        <v>12</v>
      </c>
      <c r="C50" s="279">
        <v>43.6178800382347</v>
      </c>
      <c r="D50" s="322">
        <v>0.88</v>
      </c>
      <c r="E50" s="330"/>
      <c r="F50" s="329"/>
      <c r="H50" s="18"/>
      <c r="I50" s="18"/>
      <c r="J50" s="144"/>
    </row>
    <row r="51" spans="2:10" ht="15.75" customHeight="1">
      <c r="B51" s="262" t="s">
        <v>8</v>
      </c>
      <c r="C51" s="279">
        <v>43.36787036733742</v>
      </c>
      <c r="D51" s="322">
        <v>0.86</v>
      </c>
      <c r="E51" s="330"/>
      <c r="F51" s="329"/>
      <c r="H51" s="18"/>
      <c r="I51" s="18"/>
      <c r="J51" s="144"/>
    </row>
    <row r="52" spans="2:10" ht="15.75" customHeight="1" thickBot="1">
      <c r="B52" s="262" t="s">
        <v>17</v>
      </c>
      <c r="C52" s="280">
        <v>43.213081940318304</v>
      </c>
      <c r="D52" s="323">
        <f t="shared" si="0"/>
        <v>0.8642616388063661</v>
      </c>
      <c r="E52" s="330"/>
      <c r="F52" s="328"/>
      <c r="H52" s="18"/>
      <c r="I52" s="18"/>
      <c r="J52" s="144"/>
    </row>
    <row r="53" spans="2:10" ht="30.75" customHeight="1">
      <c r="B53" s="262" t="s">
        <v>19</v>
      </c>
      <c r="C53" s="278">
        <v>40.970152480491095</v>
      </c>
      <c r="D53" s="321">
        <f t="shared" si="0"/>
        <v>0.8194030496098219</v>
      </c>
      <c r="E53" s="331" t="s">
        <v>73</v>
      </c>
      <c r="F53" s="327" t="s">
        <v>133</v>
      </c>
      <c r="H53" s="18"/>
      <c r="I53" s="18"/>
      <c r="J53" s="144"/>
    </row>
    <row r="54" spans="2:10" ht="30.75" customHeight="1">
      <c r="B54" s="262" t="s">
        <v>11</v>
      </c>
      <c r="C54" s="279">
        <v>39.075928638272444</v>
      </c>
      <c r="D54" s="322">
        <f t="shared" si="0"/>
        <v>0.7815185727654489</v>
      </c>
      <c r="E54" s="332"/>
      <c r="F54" s="329"/>
      <c r="H54" s="18"/>
      <c r="I54" s="18"/>
      <c r="J54" s="144"/>
    </row>
    <row r="55" spans="2:10" ht="30.75" customHeight="1" thickBot="1">
      <c r="B55" s="262" t="s">
        <v>16</v>
      </c>
      <c r="C55" s="280">
        <v>37.5020981114533</v>
      </c>
      <c r="D55" s="324">
        <f t="shared" si="0"/>
        <v>0.750041962229066</v>
      </c>
      <c r="E55" s="333"/>
      <c r="F55" s="328"/>
      <c r="H55" s="18"/>
      <c r="I55" s="18"/>
      <c r="J55" s="144"/>
    </row>
    <row r="56" spans="2:10" ht="47.25" customHeight="1">
      <c r="B56" s="262" t="s">
        <v>122</v>
      </c>
      <c r="C56" s="282">
        <v>36.40291954767119</v>
      </c>
      <c r="D56" s="321">
        <f t="shared" si="0"/>
        <v>0.7280583909534237</v>
      </c>
      <c r="E56" s="325" t="s">
        <v>74</v>
      </c>
      <c r="F56" s="327" t="s">
        <v>134</v>
      </c>
      <c r="H56" s="18"/>
      <c r="I56" s="18"/>
      <c r="J56" s="144"/>
    </row>
    <row r="57" spans="2:10" ht="47.25" customHeight="1" thickBot="1">
      <c r="B57" s="262" t="s">
        <v>95</v>
      </c>
      <c r="C57" s="283">
        <v>33.58616572221838</v>
      </c>
      <c r="D57" s="323">
        <f t="shared" si="0"/>
        <v>0.6717233144443676</v>
      </c>
      <c r="E57" s="326"/>
      <c r="F57" s="328"/>
      <c r="H57" s="18"/>
      <c r="I57" s="18"/>
      <c r="J57" s="144"/>
    </row>
    <row r="58" spans="2:10" ht="18" customHeight="1">
      <c r="B58" s="262" t="s">
        <v>14</v>
      </c>
      <c r="C58" s="278">
        <v>23.92030858794992</v>
      </c>
      <c r="D58" s="321">
        <f t="shared" si="0"/>
        <v>0.47840617175899836</v>
      </c>
      <c r="E58" s="161"/>
      <c r="F58" s="327" t="s">
        <v>135</v>
      </c>
      <c r="H58" s="18"/>
      <c r="I58" s="18"/>
      <c r="J58" s="144"/>
    </row>
    <row r="59" spans="2:10" ht="18" customHeight="1">
      <c r="B59" s="262" t="s">
        <v>94</v>
      </c>
      <c r="C59" s="279">
        <v>22.462977762067613</v>
      </c>
      <c r="D59" s="322">
        <f t="shared" si="0"/>
        <v>0.44925955524135225</v>
      </c>
      <c r="E59" s="162"/>
      <c r="F59" s="329"/>
      <c r="H59" s="18"/>
      <c r="I59" s="18"/>
      <c r="J59" s="144"/>
    </row>
    <row r="60" spans="2:10" ht="18" customHeight="1">
      <c r="B60" s="262" t="s">
        <v>15</v>
      </c>
      <c r="C60" s="279">
        <v>20.959924130350174</v>
      </c>
      <c r="D60" s="322">
        <f t="shared" si="0"/>
        <v>0.4191984826070035</v>
      </c>
      <c r="E60" s="162"/>
      <c r="F60" s="329"/>
      <c r="H60" s="18"/>
      <c r="I60" s="18"/>
      <c r="J60" s="144"/>
    </row>
    <row r="61" spans="2:6" ht="13.5" thickBot="1">
      <c r="B61" s="273" t="s">
        <v>7</v>
      </c>
      <c r="C61" s="280">
        <v>19.86125178588125</v>
      </c>
      <c r="D61" s="323">
        <f t="shared" si="0"/>
        <v>0.397225035717625</v>
      </c>
      <c r="E61" s="163"/>
      <c r="F61" s="328"/>
    </row>
    <row r="62" spans="2:6" ht="12.75">
      <c r="B62" s="276"/>
      <c r="C62" s="274"/>
      <c r="D62" s="275"/>
      <c r="E62" s="5"/>
      <c r="F62" s="281"/>
    </row>
    <row r="63" spans="2:6" ht="12.75">
      <c r="B63" s="350" t="s">
        <v>255</v>
      </c>
      <c r="C63" s="350"/>
      <c r="D63" s="350"/>
      <c r="E63" s="350"/>
      <c r="F63" s="350"/>
    </row>
    <row r="64" spans="2:6" ht="12.75">
      <c r="B64" s="350"/>
      <c r="C64" s="350"/>
      <c r="D64" s="350"/>
      <c r="E64" s="350"/>
      <c r="F64" s="350"/>
    </row>
    <row r="65" spans="2:6" ht="12.75">
      <c r="B65" s="347" t="s">
        <v>79</v>
      </c>
      <c r="C65" s="347"/>
      <c r="D65" s="347"/>
      <c r="E65" s="347"/>
      <c r="F65" s="347"/>
    </row>
    <row r="66" spans="2:5" ht="12.75">
      <c r="B66" s="123"/>
      <c r="C66" s="123"/>
      <c r="D66" s="123"/>
      <c r="E66" s="38"/>
    </row>
    <row r="67" ht="12.75">
      <c r="E67" s="38"/>
    </row>
    <row r="68" ht="12.75">
      <c r="E68" s="38"/>
    </row>
  </sheetData>
  <sheetProtection/>
  <mergeCells count="26">
    <mergeCell ref="B44:F44"/>
    <mergeCell ref="B65:F65"/>
    <mergeCell ref="C1:D1"/>
    <mergeCell ref="B42:F42"/>
    <mergeCell ref="B63:F64"/>
    <mergeCell ref="E26:E30"/>
    <mergeCell ref="F26:F30"/>
    <mergeCell ref="F31:F35"/>
    <mergeCell ref="E31:E35"/>
    <mergeCell ref="E17:E20"/>
    <mergeCell ref="D17:D20"/>
    <mergeCell ref="F39:F40"/>
    <mergeCell ref="E39:E40"/>
    <mergeCell ref="E6:E12"/>
    <mergeCell ref="D13:D15"/>
    <mergeCell ref="E13:E15"/>
    <mergeCell ref="E36:E38"/>
    <mergeCell ref="F36:F38"/>
    <mergeCell ref="D6:D12"/>
    <mergeCell ref="E56:E57"/>
    <mergeCell ref="F56:F57"/>
    <mergeCell ref="F58:F61"/>
    <mergeCell ref="F46:F52"/>
    <mergeCell ref="E46:E52"/>
    <mergeCell ref="F53:F55"/>
    <mergeCell ref="E53:E55"/>
  </mergeCells>
  <hyperlinks>
    <hyperlink ref="E1" r:id="rId1" display="http://www.anti-malware.ru/"/>
    <hyperlink ref="B65:E65" location="'Starting Office Programs'!A1" display="Подробный расчет баллов для каждого антивируса"/>
  </hyperlinks>
  <printOptions/>
  <pageMargins left="0.21" right="0.28" top="0.57" bottom="1" header="0.37" footer="0.5"/>
  <pageSetup horizontalDpi="200" verticalDpi="200" orientation="portrait" paperSize="9" r:id="rId3"/>
  <rowBreaks count="2" manualBreakCount="2">
    <brk id="21" max="255" man="1"/>
    <brk id="4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3:D38"/>
  <sheetViews>
    <sheetView zoomScalePageLayoutView="0" workbookViewId="0" topLeftCell="B1">
      <selection activeCell="G27" sqref="G27"/>
    </sheetView>
  </sheetViews>
  <sheetFormatPr defaultColWidth="9.140625" defaultRowHeight="12.75"/>
  <cols>
    <col min="1" max="1" width="5.140625" style="0" customWidth="1"/>
    <col min="2" max="2" width="38.57421875" style="0" bestFit="1" customWidth="1"/>
    <col min="3" max="3" width="38.140625" style="0" customWidth="1"/>
    <col min="4" max="4" width="22.421875" style="0" bestFit="1" customWidth="1"/>
  </cols>
  <sheetData>
    <row r="2" s="16" customFormat="1" ht="12" hidden="1"/>
    <row r="3" spans="2:4" s="16" customFormat="1" ht="12.75" thickBot="1">
      <c r="B3" s="353" t="s">
        <v>91</v>
      </c>
      <c r="C3" s="353"/>
      <c r="D3" s="353"/>
    </row>
    <row r="4" spans="2:4" s="16" customFormat="1" ht="12">
      <c r="B4" s="72" t="s">
        <v>22</v>
      </c>
      <c r="C4" s="73" t="s">
        <v>23</v>
      </c>
      <c r="D4" s="74" t="s">
        <v>21</v>
      </c>
    </row>
    <row r="5" spans="2:4" s="16" customFormat="1" ht="12">
      <c r="B5" s="52" t="s">
        <v>8</v>
      </c>
      <c r="C5" s="75" t="s">
        <v>136</v>
      </c>
      <c r="D5" s="76" t="s">
        <v>137</v>
      </c>
    </row>
    <row r="6" spans="2:4" s="16" customFormat="1" ht="12">
      <c r="B6" s="12" t="s">
        <v>17</v>
      </c>
      <c r="C6" s="77" t="s">
        <v>138</v>
      </c>
      <c r="D6" s="78" t="s">
        <v>102</v>
      </c>
    </row>
    <row r="7" spans="2:4" s="16" customFormat="1" ht="12">
      <c r="B7" s="12" t="s">
        <v>9</v>
      </c>
      <c r="C7" s="77" t="s">
        <v>103</v>
      </c>
      <c r="D7" s="78" t="s">
        <v>104</v>
      </c>
    </row>
    <row r="8" spans="2:4" s="16" customFormat="1" ht="12">
      <c r="B8" s="12" t="s">
        <v>118</v>
      </c>
      <c r="C8" s="77" t="s">
        <v>140</v>
      </c>
      <c r="D8" s="79" t="s">
        <v>141</v>
      </c>
    </row>
    <row r="9" spans="2:4" s="16" customFormat="1" ht="12">
      <c r="B9" s="12" t="s">
        <v>139</v>
      </c>
      <c r="C9" s="77" t="s">
        <v>19</v>
      </c>
      <c r="D9" s="78" t="s">
        <v>105</v>
      </c>
    </row>
    <row r="10" spans="2:4" s="16" customFormat="1" ht="12">
      <c r="B10" s="12" t="s">
        <v>12</v>
      </c>
      <c r="C10" s="77" t="s">
        <v>149</v>
      </c>
      <c r="D10" s="78" t="s">
        <v>106</v>
      </c>
    </row>
    <row r="11" spans="2:4" s="16" customFormat="1" ht="12">
      <c r="B11" s="12" t="s">
        <v>15</v>
      </c>
      <c r="C11" s="77" t="s">
        <v>148</v>
      </c>
      <c r="D11" s="78" t="s">
        <v>147</v>
      </c>
    </row>
    <row r="12" spans="2:4" s="16" customFormat="1" ht="12">
      <c r="B12" s="12" t="s">
        <v>31</v>
      </c>
      <c r="C12" s="77" t="s">
        <v>151</v>
      </c>
      <c r="D12" s="78" t="s">
        <v>150</v>
      </c>
    </row>
    <row r="13" spans="2:4" s="16" customFormat="1" ht="12">
      <c r="B13" s="12" t="s">
        <v>10</v>
      </c>
      <c r="C13" s="77" t="s">
        <v>146</v>
      </c>
      <c r="D13" s="305" t="s">
        <v>259</v>
      </c>
    </row>
    <row r="14" spans="2:4" s="16" customFormat="1" ht="12">
      <c r="B14" s="12" t="s">
        <v>121</v>
      </c>
      <c r="C14" s="77" t="s">
        <v>178</v>
      </c>
      <c r="D14" s="78" t="s">
        <v>179</v>
      </c>
    </row>
    <row r="15" spans="2:4" s="16" customFormat="1" ht="12">
      <c r="B15" s="12" t="s">
        <v>18</v>
      </c>
      <c r="C15" s="77" t="s">
        <v>152</v>
      </c>
      <c r="D15" s="149" t="s">
        <v>153</v>
      </c>
    </row>
    <row r="16" spans="2:4" s="16" customFormat="1" ht="12">
      <c r="B16" s="12" t="s">
        <v>24</v>
      </c>
      <c r="C16" s="77" t="s">
        <v>145</v>
      </c>
      <c r="D16" s="79" t="s">
        <v>142</v>
      </c>
    </row>
    <row r="17" spans="2:4" s="16" customFormat="1" ht="12">
      <c r="B17" s="12" t="s">
        <v>13</v>
      </c>
      <c r="C17" s="77" t="s">
        <v>144</v>
      </c>
      <c r="D17" s="150" t="s">
        <v>143</v>
      </c>
    </row>
    <row r="18" spans="2:4" s="16" customFormat="1" ht="12">
      <c r="B18" s="12" t="s">
        <v>16</v>
      </c>
      <c r="C18" s="77" t="s">
        <v>107</v>
      </c>
      <c r="D18" s="78" t="s">
        <v>108</v>
      </c>
    </row>
    <row r="19" spans="2:4" s="16" customFormat="1" ht="12">
      <c r="B19" s="12" t="s">
        <v>7</v>
      </c>
      <c r="C19" s="77" t="s">
        <v>109</v>
      </c>
      <c r="D19" s="78" t="s">
        <v>154</v>
      </c>
    </row>
    <row r="20" spans="2:4" s="16" customFormat="1" ht="12.75" thickBot="1">
      <c r="B20" s="14" t="s">
        <v>11</v>
      </c>
      <c r="C20" s="80" t="s">
        <v>256</v>
      </c>
      <c r="D20" s="81" t="s">
        <v>110</v>
      </c>
    </row>
    <row r="21" s="16" customFormat="1" ht="12"/>
    <row r="22" s="16" customFormat="1" ht="12"/>
    <row r="23" s="16" customFormat="1" ht="12">
      <c r="B23" s="18"/>
    </row>
    <row r="24" s="16" customFormat="1" ht="12">
      <c r="B24" s="18"/>
    </row>
    <row r="25" s="16" customFormat="1" ht="12">
      <c r="B25" s="82" t="s">
        <v>92</v>
      </c>
    </row>
    <row r="26" spans="2:4" s="16" customFormat="1" ht="12">
      <c r="B26" s="106" t="s">
        <v>45</v>
      </c>
      <c r="C26" s="354" t="s">
        <v>111</v>
      </c>
      <c r="D26" s="354"/>
    </row>
    <row r="27" spans="2:4" s="16" customFormat="1" ht="12">
      <c r="B27" s="106" t="s">
        <v>46</v>
      </c>
      <c r="C27" s="354" t="s">
        <v>112</v>
      </c>
      <c r="D27" s="354"/>
    </row>
    <row r="28" spans="2:4" s="16" customFormat="1" ht="12">
      <c r="B28" s="106" t="s">
        <v>47</v>
      </c>
      <c r="C28" s="354" t="s">
        <v>113</v>
      </c>
      <c r="D28" s="354"/>
    </row>
    <row r="29" spans="2:4" s="16" customFormat="1" ht="12">
      <c r="B29" s="106" t="s">
        <v>48</v>
      </c>
      <c r="C29" s="354" t="s">
        <v>114</v>
      </c>
      <c r="D29" s="354"/>
    </row>
    <row r="30" spans="2:4" s="16" customFormat="1" ht="12">
      <c r="B30" s="106" t="s">
        <v>49</v>
      </c>
      <c r="C30" s="354" t="s">
        <v>115</v>
      </c>
      <c r="D30" s="354"/>
    </row>
    <row r="31" spans="2:4" s="16" customFormat="1" ht="12">
      <c r="B31" s="106" t="s">
        <v>50</v>
      </c>
      <c r="C31" s="354" t="s">
        <v>36</v>
      </c>
      <c r="D31" s="354"/>
    </row>
    <row r="32" spans="2:4" s="16" customFormat="1" ht="12">
      <c r="B32" s="106" t="s">
        <v>51</v>
      </c>
      <c r="C32" s="354" t="s">
        <v>116</v>
      </c>
      <c r="D32" s="354"/>
    </row>
    <row r="33" spans="2:4" s="16" customFormat="1" ht="87" customHeight="1">
      <c r="B33" s="107" t="s">
        <v>52</v>
      </c>
      <c r="C33" s="355" t="s">
        <v>117</v>
      </c>
      <c r="D33" s="356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</sheetData>
  <sheetProtection/>
  <mergeCells count="9">
    <mergeCell ref="B3:D3"/>
    <mergeCell ref="C26:D26"/>
    <mergeCell ref="C27:D27"/>
    <mergeCell ref="C28:D28"/>
    <mergeCell ref="C33:D33"/>
    <mergeCell ref="C29:D29"/>
    <mergeCell ref="C30:D30"/>
    <mergeCell ref="C31:D31"/>
    <mergeCell ref="C32:D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71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16.57421875" style="297" customWidth="1"/>
    <col min="2" max="2" width="13.00390625" style="297" customWidth="1"/>
    <col min="3" max="3" width="23.421875" style="297" customWidth="1"/>
    <col min="4" max="4" width="17.421875" style="297" customWidth="1"/>
    <col min="5" max="5" width="10.8515625" style="297" customWidth="1"/>
    <col min="6" max="16384" width="9.140625" style="297" customWidth="1"/>
  </cols>
  <sheetData>
    <row r="2" ht="13.5" thickBot="1">
      <c r="A2" s="304" t="s">
        <v>253</v>
      </c>
    </row>
    <row r="3" spans="1:5" ht="12.75">
      <c r="A3" s="72" t="s">
        <v>180</v>
      </c>
      <c r="B3" s="73" t="s">
        <v>181</v>
      </c>
      <c r="C3" s="73" t="s">
        <v>182</v>
      </c>
      <c r="D3" s="73" t="s">
        <v>183</v>
      </c>
      <c r="E3" s="74" t="s">
        <v>184</v>
      </c>
    </row>
    <row r="4" spans="1:5" ht="12.75">
      <c r="A4" s="306" t="s">
        <v>185</v>
      </c>
      <c r="B4" s="298">
        <v>2364870.3</v>
      </c>
      <c r="C4" s="298">
        <v>2368276</v>
      </c>
      <c r="D4" s="299">
        <v>41.2</v>
      </c>
      <c r="E4" s="300">
        <v>2888</v>
      </c>
    </row>
    <row r="5" spans="1:5" ht="12.75">
      <c r="A5" s="306" t="s">
        <v>186</v>
      </c>
      <c r="B5" s="298">
        <v>1409433.7</v>
      </c>
      <c r="C5" s="298">
        <v>1410752</v>
      </c>
      <c r="D5" s="299">
        <v>24.5</v>
      </c>
      <c r="E5" s="300">
        <v>939</v>
      </c>
    </row>
    <row r="6" spans="1:5" ht="12.75">
      <c r="A6" s="306" t="s">
        <v>187</v>
      </c>
      <c r="B6" s="298">
        <v>401891.4</v>
      </c>
      <c r="C6" s="298">
        <v>401972</v>
      </c>
      <c r="D6" s="299">
        <v>7</v>
      </c>
      <c r="E6" s="300">
        <v>37</v>
      </c>
    </row>
    <row r="7" spans="1:5" ht="12.75">
      <c r="A7" s="306" t="s">
        <v>188</v>
      </c>
      <c r="B7" s="298">
        <v>288746.5</v>
      </c>
      <c r="C7" s="298">
        <v>289724</v>
      </c>
      <c r="D7" s="299">
        <v>5</v>
      </c>
      <c r="E7" s="300">
        <v>458</v>
      </c>
    </row>
    <row r="8" spans="1:5" ht="12.75">
      <c r="A8" s="306" t="s">
        <v>189</v>
      </c>
      <c r="B8" s="298">
        <v>259261.2</v>
      </c>
      <c r="C8" s="298">
        <v>259284</v>
      </c>
      <c r="D8" s="299">
        <v>4.5</v>
      </c>
      <c r="E8" s="300">
        <v>13</v>
      </c>
    </row>
    <row r="9" spans="1:5" ht="12.75">
      <c r="A9" s="306" t="s">
        <v>190</v>
      </c>
      <c r="B9" s="298">
        <v>247349.2</v>
      </c>
      <c r="C9" s="298">
        <v>247404</v>
      </c>
      <c r="D9" s="299">
        <v>4.3</v>
      </c>
      <c r="E9" s="300">
        <v>31</v>
      </c>
    </row>
    <row r="10" spans="1:5" ht="12.75">
      <c r="A10" s="306" t="s">
        <v>191</v>
      </c>
      <c r="B10" s="298">
        <v>199124</v>
      </c>
      <c r="C10" s="298">
        <v>199256</v>
      </c>
      <c r="D10" s="299">
        <v>3.5</v>
      </c>
      <c r="E10" s="300">
        <v>59</v>
      </c>
    </row>
    <row r="11" spans="1:5" ht="12.75">
      <c r="A11" s="306" t="s">
        <v>192</v>
      </c>
      <c r="B11" s="298">
        <v>156655.8</v>
      </c>
      <c r="C11" s="298">
        <v>156656</v>
      </c>
      <c r="D11" s="299">
        <v>2.7</v>
      </c>
      <c r="E11" s="300">
        <v>1</v>
      </c>
    </row>
    <row r="12" spans="1:5" ht="12.75">
      <c r="A12" s="306" t="s">
        <v>193</v>
      </c>
      <c r="B12" s="298">
        <v>112555.3</v>
      </c>
      <c r="C12" s="298">
        <v>112640</v>
      </c>
      <c r="D12" s="299">
        <v>2</v>
      </c>
      <c r="E12" s="300">
        <v>47</v>
      </c>
    </row>
    <row r="13" spans="1:5" ht="12.75">
      <c r="A13" s="306" t="s">
        <v>194</v>
      </c>
      <c r="B13" s="298">
        <v>30567.5</v>
      </c>
      <c r="C13" s="298">
        <v>30600</v>
      </c>
      <c r="D13" s="299">
        <v>0.5</v>
      </c>
      <c r="E13" s="300">
        <v>55</v>
      </c>
    </row>
    <row r="14" spans="1:5" ht="12.75">
      <c r="A14" s="306" t="s">
        <v>195</v>
      </c>
      <c r="B14" s="298">
        <v>30319</v>
      </c>
      <c r="C14" s="298">
        <v>30320</v>
      </c>
      <c r="D14" s="299">
        <v>0.5</v>
      </c>
      <c r="E14" s="300">
        <v>3</v>
      </c>
    </row>
    <row r="15" spans="1:5" ht="12.75">
      <c r="A15" s="306" t="s">
        <v>196</v>
      </c>
      <c r="B15" s="298">
        <v>28990.5</v>
      </c>
      <c r="C15" s="298">
        <v>29140</v>
      </c>
      <c r="D15" s="299">
        <v>0.5</v>
      </c>
      <c r="E15" s="300">
        <v>80</v>
      </c>
    </row>
    <row r="16" spans="1:5" ht="12.75">
      <c r="A16" s="306" t="s">
        <v>197</v>
      </c>
      <c r="B16" s="298">
        <v>26675.5</v>
      </c>
      <c r="C16" s="298">
        <v>26680</v>
      </c>
      <c r="D16" s="299">
        <v>0.5</v>
      </c>
      <c r="E16" s="300">
        <v>3</v>
      </c>
    </row>
    <row r="17" spans="1:5" ht="12.75">
      <c r="A17" s="306" t="s">
        <v>198</v>
      </c>
      <c r="B17" s="298">
        <v>20986</v>
      </c>
      <c r="C17" s="298">
        <v>21020</v>
      </c>
      <c r="D17" s="299">
        <v>0.4</v>
      </c>
      <c r="E17" s="300">
        <v>15</v>
      </c>
    </row>
    <row r="18" spans="1:5" ht="12.75">
      <c r="A18" s="306" t="s">
        <v>199</v>
      </c>
      <c r="B18" s="298">
        <v>20329.8</v>
      </c>
      <c r="C18" s="298">
        <v>20388</v>
      </c>
      <c r="D18" s="299">
        <v>0.4</v>
      </c>
      <c r="E18" s="300">
        <v>28</v>
      </c>
    </row>
    <row r="19" spans="1:5" ht="12.75">
      <c r="A19" s="306" t="s">
        <v>200</v>
      </c>
      <c r="B19" s="298">
        <v>18127.1</v>
      </c>
      <c r="C19" s="298">
        <v>18160</v>
      </c>
      <c r="D19" s="299">
        <v>0.3</v>
      </c>
      <c r="E19" s="300">
        <v>20</v>
      </c>
    </row>
    <row r="20" spans="1:5" ht="12.75">
      <c r="A20" s="306" t="s">
        <v>201</v>
      </c>
      <c r="B20" s="298">
        <v>14794</v>
      </c>
      <c r="C20" s="298">
        <v>14800</v>
      </c>
      <c r="D20" s="299">
        <v>0.3</v>
      </c>
      <c r="E20" s="300">
        <v>4</v>
      </c>
    </row>
    <row r="21" spans="1:5" ht="12.75">
      <c r="A21" s="306" t="s">
        <v>202</v>
      </c>
      <c r="B21" s="298">
        <v>14621</v>
      </c>
      <c r="C21" s="298">
        <v>14636</v>
      </c>
      <c r="D21" s="299">
        <v>0.3</v>
      </c>
      <c r="E21" s="300">
        <v>5</v>
      </c>
    </row>
    <row r="22" spans="1:5" ht="12.75">
      <c r="A22" s="306" t="s">
        <v>203</v>
      </c>
      <c r="B22" s="298">
        <v>13133.5</v>
      </c>
      <c r="C22" s="298">
        <v>13140</v>
      </c>
      <c r="D22" s="299">
        <v>0.2</v>
      </c>
      <c r="E22" s="300">
        <v>2</v>
      </c>
    </row>
    <row r="23" spans="1:5" ht="12.75">
      <c r="A23" s="306" t="s">
        <v>204</v>
      </c>
      <c r="B23" s="298">
        <v>11278.7</v>
      </c>
      <c r="C23" s="298">
        <v>11280</v>
      </c>
      <c r="D23" s="299">
        <v>0.2</v>
      </c>
      <c r="E23" s="300">
        <v>2</v>
      </c>
    </row>
    <row r="24" spans="1:5" ht="12.75">
      <c r="A24" s="306" t="s">
        <v>205</v>
      </c>
      <c r="B24" s="298">
        <v>10192</v>
      </c>
      <c r="C24" s="298">
        <v>10220</v>
      </c>
      <c r="D24" s="299">
        <v>0.2</v>
      </c>
      <c r="E24" s="300">
        <v>15</v>
      </c>
    </row>
    <row r="25" spans="1:5" ht="12.75">
      <c r="A25" s="306" t="s">
        <v>206</v>
      </c>
      <c r="B25" s="298">
        <v>9901.7</v>
      </c>
      <c r="C25" s="298">
        <v>9912</v>
      </c>
      <c r="D25" s="299">
        <v>0.2</v>
      </c>
      <c r="E25" s="300">
        <v>11</v>
      </c>
    </row>
    <row r="26" spans="1:5" ht="12.75">
      <c r="A26" s="306" t="s">
        <v>207</v>
      </c>
      <c r="B26" s="298">
        <v>9490.5</v>
      </c>
      <c r="C26" s="298">
        <v>9516</v>
      </c>
      <c r="D26" s="299">
        <v>0.2</v>
      </c>
      <c r="E26" s="300">
        <v>11</v>
      </c>
    </row>
    <row r="27" spans="1:5" ht="12.75">
      <c r="A27" s="306" t="s">
        <v>208</v>
      </c>
      <c r="B27" s="298">
        <v>8382.5</v>
      </c>
      <c r="C27" s="298">
        <v>8428</v>
      </c>
      <c r="D27" s="299">
        <v>0.1</v>
      </c>
      <c r="E27" s="300">
        <v>21</v>
      </c>
    </row>
    <row r="28" spans="1:5" ht="12.75">
      <c r="A28" s="306" t="s">
        <v>209</v>
      </c>
      <c r="B28" s="298">
        <v>7985.8</v>
      </c>
      <c r="C28" s="298">
        <v>8080</v>
      </c>
      <c r="D28" s="299">
        <v>0.1</v>
      </c>
      <c r="E28" s="300">
        <v>50</v>
      </c>
    </row>
    <row r="29" spans="1:5" ht="12.75">
      <c r="A29" s="306" t="s">
        <v>210</v>
      </c>
      <c r="B29" s="298">
        <v>4047.5</v>
      </c>
      <c r="C29" s="298">
        <v>4052</v>
      </c>
      <c r="D29" s="299">
        <v>0.1</v>
      </c>
      <c r="E29" s="300">
        <v>2</v>
      </c>
    </row>
    <row r="30" spans="1:5" ht="12.75">
      <c r="A30" s="306" t="s">
        <v>211</v>
      </c>
      <c r="B30" s="298">
        <v>2740.8</v>
      </c>
      <c r="C30" s="298">
        <v>2872</v>
      </c>
      <c r="D30" s="299">
        <v>0</v>
      </c>
      <c r="E30" s="300">
        <v>74</v>
      </c>
    </row>
    <row r="31" spans="1:5" ht="12.75">
      <c r="A31" s="306" t="s">
        <v>212</v>
      </c>
      <c r="B31" s="298">
        <v>2702.8</v>
      </c>
      <c r="C31" s="298">
        <v>2704</v>
      </c>
      <c r="D31" s="299">
        <v>0</v>
      </c>
      <c r="E31" s="300">
        <v>1</v>
      </c>
    </row>
    <row r="32" spans="1:5" ht="12.75">
      <c r="A32" s="306" t="s">
        <v>213</v>
      </c>
      <c r="B32" s="298">
        <v>2472</v>
      </c>
      <c r="C32" s="298">
        <v>2476</v>
      </c>
      <c r="D32" s="299">
        <v>0</v>
      </c>
      <c r="E32" s="300">
        <v>1</v>
      </c>
    </row>
    <row r="33" spans="1:5" ht="12.75">
      <c r="A33" s="306" t="s">
        <v>214</v>
      </c>
      <c r="B33" s="298">
        <v>2194.5</v>
      </c>
      <c r="C33" s="298">
        <v>2196</v>
      </c>
      <c r="D33" s="299">
        <v>0</v>
      </c>
      <c r="E33" s="300">
        <v>1</v>
      </c>
    </row>
    <row r="34" spans="1:5" ht="12.75">
      <c r="A34" s="306" t="s">
        <v>215</v>
      </c>
      <c r="B34" s="298">
        <v>2023.5</v>
      </c>
      <c r="C34" s="298">
        <v>2024</v>
      </c>
      <c r="D34" s="299">
        <v>0</v>
      </c>
      <c r="E34" s="300">
        <v>7</v>
      </c>
    </row>
    <row r="35" spans="1:5" ht="12.75">
      <c r="A35" s="306" t="s">
        <v>216</v>
      </c>
      <c r="B35" s="298">
        <v>1879.2</v>
      </c>
      <c r="C35" s="298">
        <v>1916</v>
      </c>
      <c r="D35" s="299">
        <v>0</v>
      </c>
      <c r="E35" s="300">
        <v>12</v>
      </c>
    </row>
    <row r="36" spans="1:5" ht="12.75">
      <c r="A36" s="306" t="s">
        <v>217</v>
      </c>
      <c r="B36" s="298">
        <v>1047.5</v>
      </c>
      <c r="C36" s="298">
        <v>1076</v>
      </c>
      <c r="D36" s="299">
        <v>0</v>
      </c>
      <c r="E36" s="300">
        <v>15</v>
      </c>
    </row>
    <row r="37" spans="1:5" ht="12.75">
      <c r="A37" s="306" t="s">
        <v>218</v>
      </c>
      <c r="B37" s="298">
        <v>1009</v>
      </c>
      <c r="C37" s="298">
        <v>1012</v>
      </c>
      <c r="D37" s="299">
        <v>0</v>
      </c>
      <c r="E37" s="300">
        <v>4</v>
      </c>
    </row>
    <row r="38" spans="1:5" ht="12.75">
      <c r="A38" s="306" t="s">
        <v>219</v>
      </c>
      <c r="B38" s="298">
        <v>762.6</v>
      </c>
      <c r="C38" s="298">
        <v>768</v>
      </c>
      <c r="D38" s="299">
        <v>0</v>
      </c>
      <c r="E38" s="300">
        <v>2</v>
      </c>
    </row>
    <row r="39" spans="1:5" ht="12.75">
      <c r="A39" s="306" t="s">
        <v>220</v>
      </c>
      <c r="B39" s="298">
        <v>715.9</v>
      </c>
      <c r="C39" s="298">
        <v>720</v>
      </c>
      <c r="D39" s="299">
        <v>0</v>
      </c>
      <c r="E39" s="300">
        <v>3</v>
      </c>
    </row>
    <row r="40" spans="1:5" ht="12.75">
      <c r="A40" s="306" t="s">
        <v>221</v>
      </c>
      <c r="B40" s="298">
        <v>706.7</v>
      </c>
      <c r="C40" s="298">
        <v>780</v>
      </c>
      <c r="D40" s="299">
        <v>0</v>
      </c>
      <c r="E40" s="300">
        <v>37</v>
      </c>
    </row>
    <row r="41" spans="1:5" ht="12.75">
      <c r="A41" s="306" t="s">
        <v>222</v>
      </c>
      <c r="B41" s="298">
        <v>664</v>
      </c>
      <c r="C41" s="298">
        <v>664</v>
      </c>
      <c r="D41" s="299">
        <v>0</v>
      </c>
      <c r="E41" s="300">
        <v>5</v>
      </c>
    </row>
    <row r="42" spans="1:5" ht="12.75">
      <c r="A42" s="306" t="s">
        <v>223</v>
      </c>
      <c r="B42" s="298">
        <v>628.8</v>
      </c>
      <c r="C42" s="298">
        <v>632</v>
      </c>
      <c r="D42" s="299">
        <v>0</v>
      </c>
      <c r="E42" s="300">
        <v>1</v>
      </c>
    </row>
    <row r="43" spans="1:5" ht="12.75">
      <c r="A43" s="306" t="s">
        <v>224</v>
      </c>
      <c r="B43" s="298">
        <v>604.6</v>
      </c>
      <c r="C43" s="298">
        <v>608</v>
      </c>
      <c r="D43" s="299">
        <v>0</v>
      </c>
      <c r="E43" s="300">
        <v>1</v>
      </c>
    </row>
    <row r="44" spans="1:5" ht="12.75">
      <c r="A44" s="306" t="s">
        <v>225</v>
      </c>
      <c r="B44" s="298">
        <v>604</v>
      </c>
      <c r="C44" s="298">
        <v>604</v>
      </c>
      <c r="D44" s="299">
        <v>0</v>
      </c>
      <c r="E44" s="300">
        <v>1</v>
      </c>
    </row>
    <row r="45" spans="1:5" ht="12.75">
      <c r="A45" s="306" t="s">
        <v>226</v>
      </c>
      <c r="B45" s="298">
        <v>587.8</v>
      </c>
      <c r="C45" s="298">
        <v>592</v>
      </c>
      <c r="D45" s="299">
        <v>0</v>
      </c>
      <c r="E45" s="300">
        <v>9</v>
      </c>
    </row>
    <row r="46" spans="1:5" ht="12.75">
      <c r="A46" s="306" t="s">
        <v>227</v>
      </c>
      <c r="B46" s="298">
        <v>535.1</v>
      </c>
      <c r="C46" s="298">
        <v>540</v>
      </c>
      <c r="D46" s="299">
        <v>0</v>
      </c>
      <c r="E46" s="300">
        <v>2</v>
      </c>
    </row>
    <row r="47" spans="1:5" ht="12.75">
      <c r="A47" s="306" t="s">
        <v>228</v>
      </c>
      <c r="B47" s="298">
        <v>508</v>
      </c>
      <c r="C47" s="298">
        <v>508</v>
      </c>
      <c r="D47" s="299">
        <v>0</v>
      </c>
      <c r="E47" s="300">
        <v>1</v>
      </c>
    </row>
    <row r="48" spans="1:5" ht="12.75">
      <c r="A48" s="306" t="s">
        <v>229</v>
      </c>
      <c r="B48" s="298">
        <v>396</v>
      </c>
      <c r="C48" s="298">
        <v>396</v>
      </c>
      <c r="D48" s="299">
        <v>0</v>
      </c>
      <c r="E48" s="300">
        <v>4</v>
      </c>
    </row>
    <row r="49" spans="1:5" ht="12.75">
      <c r="A49" s="306" t="s">
        <v>230</v>
      </c>
      <c r="B49" s="298">
        <v>396</v>
      </c>
      <c r="C49" s="298">
        <v>396</v>
      </c>
      <c r="D49" s="299">
        <v>0</v>
      </c>
      <c r="E49" s="300">
        <v>1</v>
      </c>
    </row>
    <row r="50" spans="1:5" ht="12.75">
      <c r="A50" s="306" t="s">
        <v>231</v>
      </c>
      <c r="B50" s="298">
        <v>320</v>
      </c>
      <c r="C50" s="298">
        <v>320</v>
      </c>
      <c r="D50" s="299">
        <v>0</v>
      </c>
      <c r="E50" s="300">
        <v>1</v>
      </c>
    </row>
    <row r="51" spans="1:5" ht="12.75">
      <c r="A51" s="306" t="s">
        <v>232</v>
      </c>
      <c r="B51" s="298">
        <v>225</v>
      </c>
      <c r="C51" s="298">
        <v>228</v>
      </c>
      <c r="D51" s="299">
        <v>0</v>
      </c>
      <c r="E51" s="300">
        <v>1</v>
      </c>
    </row>
    <row r="52" spans="1:5" ht="12.75">
      <c r="A52" s="306" t="s">
        <v>233</v>
      </c>
      <c r="B52" s="298">
        <v>189.5</v>
      </c>
      <c r="C52" s="298">
        <v>192</v>
      </c>
      <c r="D52" s="299">
        <v>0</v>
      </c>
      <c r="E52" s="300">
        <v>2</v>
      </c>
    </row>
    <row r="53" spans="1:5" ht="12.75">
      <c r="A53" s="306" t="s">
        <v>234</v>
      </c>
      <c r="B53" s="298">
        <v>152</v>
      </c>
      <c r="C53" s="298">
        <v>160</v>
      </c>
      <c r="D53" s="299">
        <v>0</v>
      </c>
      <c r="E53" s="300">
        <v>3</v>
      </c>
    </row>
    <row r="54" spans="1:5" ht="12.75">
      <c r="A54" s="306" t="s">
        <v>235</v>
      </c>
      <c r="B54" s="298">
        <v>136</v>
      </c>
      <c r="C54" s="298">
        <v>136</v>
      </c>
      <c r="D54" s="299">
        <v>0</v>
      </c>
      <c r="E54" s="300">
        <v>1</v>
      </c>
    </row>
    <row r="55" spans="1:5" ht="12.75">
      <c r="A55" s="306" t="s">
        <v>236</v>
      </c>
      <c r="B55" s="298">
        <v>104</v>
      </c>
      <c r="C55" s="298">
        <v>104</v>
      </c>
      <c r="D55" s="299">
        <v>0</v>
      </c>
      <c r="E55" s="300">
        <v>1</v>
      </c>
    </row>
    <row r="56" spans="1:5" ht="12.75">
      <c r="A56" s="306" t="s">
        <v>237</v>
      </c>
      <c r="B56" s="298">
        <v>64</v>
      </c>
      <c r="C56" s="298">
        <v>68</v>
      </c>
      <c r="D56" s="299">
        <v>0</v>
      </c>
      <c r="E56" s="300">
        <v>3</v>
      </c>
    </row>
    <row r="57" spans="1:5" ht="12.75">
      <c r="A57" s="306" t="s">
        <v>238</v>
      </c>
      <c r="B57" s="298">
        <v>57</v>
      </c>
      <c r="C57" s="298">
        <v>60</v>
      </c>
      <c r="D57" s="299">
        <v>0</v>
      </c>
      <c r="E57" s="300">
        <v>3</v>
      </c>
    </row>
    <row r="58" spans="1:5" ht="12.75">
      <c r="A58" s="306" t="s">
        <v>239</v>
      </c>
      <c r="B58" s="298">
        <v>40.2</v>
      </c>
      <c r="C58" s="298">
        <v>44</v>
      </c>
      <c r="D58" s="299">
        <v>0</v>
      </c>
      <c r="E58" s="300">
        <v>1</v>
      </c>
    </row>
    <row r="59" spans="1:5" ht="12.75">
      <c r="A59" s="306" t="s">
        <v>240</v>
      </c>
      <c r="B59" s="298">
        <v>24</v>
      </c>
      <c r="C59" s="298">
        <v>24</v>
      </c>
      <c r="D59" s="299">
        <v>0</v>
      </c>
      <c r="E59" s="300">
        <v>3</v>
      </c>
    </row>
    <row r="60" spans="1:5" ht="12.75">
      <c r="A60" s="306" t="s">
        <v>241</v>
      </c>
      <c r="B60" s="298">
        <v>22</v>
      </c>
      <c r="C60" s="298">
        <v>24</v>
      </c>
      <c r="D60" s="299">
        <v>0</v>
      </c>
      <c r="E60" s="300">
        <v>1</v>
      </c>
    </row>
    <row r="61" spans="1:5" ht="12.75">
      <c r="A61" s="306" t="s">
        <v>242</v>
      </c>
      <c r="B61" s="298">
        <v>20.5</v>
      </c>
      <c r="C61" s="298">
        <v>24</v>
      </c>
      <c r="D61" s="299">
        <v>0</v>
      </c>
      <c r="E61" s="300">
        <v>1</v>
      </c>
    </row>
    <row r="62" spans="1:5" ht="12.75">
      <c r="A62" s="306" t="s">
        <v>243</v>
      </c>
      <c r="B62" s="298">
        <v>20.4</v>
      </c>
      <c r="C62" s="298">
        <v>24</v>
      </c>
      <c r="D62" s="299">
        <v>0</v>
      </c>
      <c r="E62" s="300">
        <v>1</v>
      </c>
    </row>
    <row r="63" spans="1:5" ht="12.75">
      <c r="A63" s="306" t="s">
        <v>244</v>
      </c>
      <c r="B63" s="298">
        <v>13.3</v>
      </c>
      <c r="C63" s="298">
        <v>16</v>
      </c>
      <c r="D63" s="299">
        <v>0</v>
      </c>
      <c r="E63" s="300">
        <v>1</v>
      </c>
    </row>
    <row r="64" spans="1:5" ht="12.75">
      <c r="A64" s="306" t="s">
        <v>245</v>
      </c>
      <c r="B64" s="298">
        <v>3.4</v>
      </c>
      <c r="C64" s="298">
        <v>4</v>
      </c>
      <c r="D64" s="299">
        <v>0</v>
      </c>
      <c r="E64" s="300">
        <v>1</v>
      </c>
    </row>
    <row r="65" spans="1:5" ht="12.75">
      <c r="A65" s="306" t="s">
        <v>246</v>
      </c>
      <c r="B65" s="298">
        <v>1.7</v>
      </c>
      <c r="C65" s="298">
        <v>24</v>
      </c>
      <c r="D65" s="299">
        <v>0</v>
      </c>
      <c r="E65" s="300">
        <v>6</v>
      </c>
    </row>
    <row r="66" spans="1:5" ht="12.75">
      <c r="A66" s="306" t="s">
        <v>247</v>
      </c>
      <c r="B66" s="298">
        <v>0.4</v>
      </c>
      <c r="C66" s="298">
        <v>32</v>
      </c>
      <c r="D66" s="299">
        <v>0</v>
      </c>
      <c r="E66" s="300">
        <v>8</v>
      </c>
    </row>
    <row r="67" spans="1:5" ht="12.75">
      <c r="A67" s="306" t="s">
        <v>248</v>
      </c>
      <c r="B67" s="298">
        <v>0.3</v>
      </c>
      <c r="C67" s="298">
        <v>4</v>
      </c>
      <c r="D67" s="299">
        <v>0</v>
      </c>
      <c r="E67" s="300">
        <v>1</v>
      </c>
    </row>
    <row r="68" spans="1:5" ht="12.75">
      <c r="A68" s="306" t="s">
        <v>249</v>
      </c>
      <c r="B68" s="298">
        <v>0.2</v>
      </c>
      <c r="C68" s="298">
        <v>4</v>
      </c>
      <c r="D68" s="299">
        <v>0</v>
      </c>
      <c r="E68" s="300">
        <v>1</v>
      </c>
    </row>
    <row r="69" spans="1:5" ht="12.75">
      <c r="A69" s="306" t="s">
        <v>250</v>
      </c>
      <c r="B69" s="298">
        <v>0.2</v>
      </c>
      <c r="C69" s="298">
        <v>32</v>
      </c>
      <c r="D69" s="299">
        <v>0</v>
      </c>
      <c r="E69" s="300">
        <v>8</v>
      </c>
    </row>
    <row r="70" spans="1:5" ht="13.5" thickBot="1">
      <c r="A70" s="306" t="s">
        <v>251</v>
      </c>
      <c r="B70" s="298">
        <v>0.1</v>
      </c>
      <c r="C70" s="298">
        <v>4</v>
      </c>
      <c r="D70" s="299">
        <v>0</v>
      </c>
      <c r="E70" s="300">
        <v>1</v>
      </c>
    </row>
    <row r="71" spans="1:5" ht="12.75">
      <c r="A71" s="303" t="s">
        <v>252</v>
      </c>
      <c r="B71" s="301">
        <f>SUM(B4:B70)</f>
        <v>5744283</v>
      </c>
      <c r="C71" s="301">
        <f>SUM(C4:C70)</f>
        <v>5751348</v>
      </c>
      <c r="D71" s="301">
        <v>100</v>
      </c>
      <c r="E71" s="302">
        <f>SUM(E4:E70)</f>
        <v>5031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S38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16" customFormat="1" ht="12"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6" customFormat="1" ht="12.75" thickBot="1">
      <c r="A2" s="18"/>
      <c r="B2" s="358" t="s">
        <v>20</v>
      </c>
      <c r="C2" s="358"/>
      <c r="D2" s="358"/>
      <c r="E2" s="35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2:19" s="16" customFormat="1" ht="24.75" thickBot="1">
      <c r="B3" s="291" t="s">
        <v>155</v>
      </c>
      <c r="C3" s="87" t="s">
        <v>167</v>
      </c>
      <c r="D3" s="292" t="s">
        <v>41</v>
      </c>
      <c r="E3" s="105" t="s">
        <v>42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7" s="16" customFormat="1" ht="12.75" thickBot="1">
      <c r="B4" s="189" t="s">
        <v>2</v>
      </c>
      <c r="C4" s="190">
        <v>38.24</v>
      </c>
      <c r="D4" s="191">
        <f>C4-C4</f>
        <v>0</v>
      </c>
      <c r="E4" s="191">
        <v>0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s="16" customFormat="1" ht="12">
      <c r="B5" s="192" t="s">
        <v>9</v>
      </c>
      <c r="C5" s="307">
        <v>39.06</v>
      </c>
      <c r="D5" s="174">
        <f>C5-$C$4</f>
        <v>0.8200000000000003</v>
      </c>
      <c r="E5" s="310">
        <f>D5*100/$C$4</f>
        <v>2.144351464435147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s="16" customFormat="1" ht="12">
      <c r="B6" s="22" t="s">
        <v>7</v>
      </c>
      <c r="C6" s="308">
        <v>39.15</v>
      </c>
      <c r="D6" s="13">
        <f>C6-$C$4</f>
        <v>0.9099999999999966</v>
      </c>
      <c r="E6" s="311">
        <f>D6*100/$C$4</f>
        <v>2.3797071129707024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2:17" s="16" customFormat="1" ht="12">
      <c r="B7" s="22" t="s">
        <v>15</v>
      </c>
      <c r="C7" s="308">
        <v>39.27</v>
      </c>
      <c r="D7" s="13">
        <f aca="true" t="shared" si="0" ref="D7:D20">C7-$C$4</f>
        <v>1.0300000000000011</v>
      </c>
      <c r="E7" s="311">
        <f aca="true" t="shared" si="1" ref="E7:E20">D7*100/$C$4</f>
        <v>2.6935146443514673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7" s="16" customFormat="1" ht="12">
      <c r="B8" s="22" t="s">
        <v>94</v>
      </c>
      <c r="C8" s="308">
        <v>41.66</v>
      </c>
      <c r="D8" s="13">
        <f t="shared" si="0"/>
        <v>3.4199999999999946</v>
      </c>
      <c r="E8" s="311">
        <f t="shared" si="1"/>
        <v>8.943514644351449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2:5" s="16" customFormat="1" ht="12">
      <c r="B9" s="22" t="s">
        <v>10</v>
      </c>
      <c r="C9" s="308">
        <v>43.91</v>
      </c>
      <c r="D9" s="13">
        <f t="shared" si="0"/>
        <v>5.669999999999995</v>
      </c>
      <c r="E9" s="311">
        <f t="shared" si="1"/>
        <v>14.82740585774057</v>
      </c>
    </row>
    <row r="10" spans="2:5" s="16" customFormat="1" ht="12">
      <c r="B10" s="22" t="s">
        <v>11</v>
      </c>
      <c r="C10" s="308">
        <v>43.97</v>
      </c>
      <c r="D10" s="13">
        <f t="shared" si="0"/>
        <v>5.729999999999997</v>
      </c>
      <c r="E10" s="311">
        <f t="shared" si="1"/>
        <v>14.984309623430953</v>
      </c>
    </row>
    <row r="11" spans="2:5" s="16" customFormat="1" ht="12">
      <c r="B11" s="22" t="s">
        <v>122</v>
      </c>
      <c r="C11" s="308">
        <v>43.99</v>
      </c>
      <c r="D11" s="13">
        <f t="shared" si="0"/>
        <v>5.75</v>
      </c>
      <c r="E11" s="311">
        <f t="shared" si="1"/>
        <v>15.036610878661087</v>
      </c>
    </row>
    <row r="12" spans="2:5" s="16" customFormat="1" ht="12">
      <c r="B12" s="22" t="s">
        <v>118</v>
      </c>
      <c r="C12" s="308">
        <v>44.48</v>
      </c>
      <c r="D12" s="13">
        <f t="shared" si="0"/>
        <v>6.239999999999995</v>
      </c>
      <c r="E12" s="311">
        <f t="shared" si="1"/>
        <v>16.31799163179915</v>
      </c>
    </row>
    <row r="13" spans="2:7" s="16" customFormat="1" ht="12">
      <c r="B13" s="22" t="s">
        <v>14</v>
      </c>
      <c r="C13" s="308">
        <v>44.57</v>
      </c>
      <c r="D13" s="13">
        <f t="shared" si="0"/>
        <v>6.329999999999998</v>
      </c>
      <c r="E13" s="311">
        <f t="shared" si="1"/>
        <v>16.55334728033472</v>
      </c>
      <c r="G13" s="20"/>
    </row>
    <row r="14" spans="2:6" s="16" customFormat="1" ht="12">
      <c r="B14" s="22" t="s">
        <v>12</v>
      </c>
      <c r="C14" s="308">
        <v>48.4</v>
      </c>
      <c r="D14" s="13">
        <f t="shared" si="0"/>
        <v>10.159999999999997</v>
      </c>
      <c r="E14" s="311">
        <f t="shared" si="1"/>
        <v>26.569037656903756</v>
      </c>
      <c r="F14" s="21"/>
    </row>
    <row r="15" spans="2:5" s="16" customFormat="1" ht="12">
      <c r="B15" s="22" t="s">
        <v>8</v>
      </c>
      <c r="C15" s="308">
        <v>51.8</v>
      </c>
      <c r="D15" s="13">
        <f t="shared" si="0"/>
        <v>13.559999999999995</v>
      </c>
      <c r="E15" s="311">
        <f t="shared" si="1"/>
        <v>35.46025104602509</v>
      </c>
    </row>
    <row r="16" spans="2:5" s="16" customFormat="1" ht="12">
      <c r="B16" s="22" t="s">
        <v>19</v>
      </c>
      <c r="C16" s="308">
        <v>56.04</v>
      </c>
      <c r="D16" s="13">
        <f t="shared" si="0"/>
        <v>17.799999999999997</v>
      </c>
      <c r="E16" s="311">
        <f t="shared" si="1"/>
        <v>46.548117154811706</v>
      </c>
    </row>
    <row r="17" spans="2:5" s="16" customFormat="1" ht="12">
      <c r="B17" s="22" t="s">
        <v>17</v>
      </c>
      <c r="C17" s="308">
        <v>59.33</v>
      </c>
      <c r="D17" s="13">
        <f t="shared" si="0"/>
        <v>21.089999999999996</v>
      </c>
      <c r="E17" s="311">
        <f t="shared" si="1"/>
        <v>55.15167364016735</v>
      </c>
    </row>
    <row r="18" spans="2:5" s="16" customFormat="1" ht="12">
      <c r="B18" s="22" t="s">
        <v>121</v>
      </c>
      <c r="C18" s="308">
        <v>59.62</v>
      </c>
      <c r="D18" s="13">
        <f t="shared" si="0"/>
        <v>21.379999999999995</v>
      </c>
      <c r="E18" s="311">
        <f t="shared" si="1"/>
        <v>55.91004184100417</v>
      </c>
    </row>
    <row r="19" spans="2:5" s="16" customFormat="1" ht="12">
      <c r="B19" s="22" t="s">
        <v>95</v>
      </c>
      <c r="C19" s="308">
        <v>61.47</v>
      </c>
      <c r="D19" s="13">
        <f t="shared" si="0"/>
        <v>23.229999999999997</v>
      </c>
      <c r="E19" s="311">
        <f t="shared" si="1"/>
        <v>60.74790794979078</v>
      </c>
    </row>
    <row r="20" spans="2:5" s="16" customFormat="1" ht="12.75" thickBot="1">
      <c r="B20" s="27" t="s">
        <v>16</v>
      </c>
      <c r="C20" s="309">
        <v>63.15</v>
      </c>
      <c r="D20" s="15">
        <f t="shared" si="0"/>
        <v>24.909999999999997</v>
      </c>
      <c r="E20" s="312">
        <f t="shared" si="1"/>
        <v>65.14121338912132</v>
      </c>
    </row>
    <row r="21" s="18" customFormat="1" ht="12"/>
    <row r="22" spans="2:9" s="3" customFormat="1" ht="12.75">
      <c r="B22" s="357" t="s">
        <v>96</v>
      </c>
      <c r="C22" s="357"/>
      <c r="D22" s="357"/>
      <c r="F22" s="359" t="s">
        <v>97</v>
      </c>
      <c r="G22" s="359"/>
      <c r="H22" s="359"/>
      <c r="I22" s="359"/>
    </row>
    <row r="23" s="3" customFormat="1" ht="12.75"/>
    <row r="24" spans="3:4" s="3" customFormat="1" ht="12.75">
      <c r="C24" s="6"/>
      <c r="D24" s="7"/>
    </row>
    <row r="25" spans="3:4" s="3" customFormat="1" ht="12.75">
      <c r="C25" s="6"/>
      <c r="D25" s="7"/>
    </row>
    <row r="26" spans="3:4" s="3" customFormat="1" ht="12.75">
      <c r="C26" s="6"/>
      <c r="D26" s="7"/>
    </row>
    <row r="27" spans="3:4" s="3" customFormat="1" ht="12.75">
      <c r="C27" s="6"/>
      <c r="D27" s="7"/>
    </row>
    <row r="28" spans="3:4" s="3" customFormat="1" ht="12.75">
      <c r="C28" s="6"/>
      <c r="D28" s="7"/>
    </row>
    <row r="29" spans="3:4" s="3" customFormat="1" ht="12.75">
      <c r="C29" s="6"/>
      <c r="D29" s="7"/>
    </row>
    <row r="30" spans="3:4" s="3" customFormat="1" ht="12.75">
      <c r="C30" s="6"/>
      <c r="D30" s="7"/>
    </row>
    <row r="31" spans="3:4" s="3" customFormat="1" ht="12.75">
      <c r="C31" s="6"/>
      <c r="D31" s="7"/>
    </row>
    <row r="32" spans="3:4" s="3" customFormat="1" ht="12.75">
      <c r="C32" s="6"/>
      <c r="D32" s="7"/>
    </row>
    <row r="33" spans="3:4" s="3" customFormat="1" ht="12.75">
      <c r="C33" s="6"/>
      <c r="D33" s="7"/>
    </row>
    <row r="34" spans="3:4" s="3" customFormat="1" ht="12.75">
      <c r="C34" s="6"/>
      <c r="D34" s="7"/>
    </row>
    <row r="35" spans="3:4" s="3" customFormat="1" ht="12.75">
      <c r="C35" s="6"/>
      <c r="D35" s="7"/>
    </row>
    <row r="36" spans="3:4" s="3" customFormat="1" ht="12.75">
      <c r="C36" s="6"/>
      <c r="D36" s="7"/>
    </row>
    <row r="37" spans="3:4" s="3" customFormat="1" ht="12.75">
      <c r="C37" s="6"/>
      <c r="D37" s="7"/>
    </row>
    <row r="38" spans="3:4" s="3" customFormat="1" ht="12.75">
      <c r="C38" s="6"/>
      <c r="D38" s="7"/>
    </row>
    <row r="39" s="3" customFormat="1" ht="12.75"/>
  </sheetData>
  <sheetProtection/>
  <mergeCells count="3">
    <mergeCell ref="B22:D22"/>
    <mergeCell ref="B2:E2"/>
    <mergeCell ref="F22:I22"/>
  </mergeCells>
  <printOptions/>
  <pageMargins left="0.78" right="0.62" top="0.74" bottom="0.83" header="0.29" footer="0.34"/>
  <pageSetup horizontalDpi="200" verticalDpi="200" orientation="portrait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2:O132"/>
  <sheetViews>
    <sheetView zoomScalePageLayoutView="0" workbookViewId="0" topLeftCell="C1">
      <selection activeCell="M56" sqref="M56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3.28125" style="0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16" customFormat="1" ht="12"/>
    <row r="2" spans="2:13" s="16" customFormat="1" ht="12.75" thickBot="1">
      <c r="B2" s="361" t="s">
        <v>37</v>
      </c>
      <c r="C2" s="362"/>
      <c r="D2" s="362"/>
      <c r="E2" s="362"/>
      <c r="F2" s="363"/>
      <c r="G2" s="363"/>
      <c r="H2" s="363"/>
      <c r="I2" s="360" t="s">
        <v>257</v>
      </c>
      <c r="J2" s="360"/>
      <c r="K2" s="360"/>
      <c r="L2" s="360"/>
      <c r="M2" s="360"/>
    </row>
    <row r="3" spans="1:8" s="16" customFormat="1" ht="25.5" customHeight="1">
      <c r="A3" s="18"/>
      <c r="B3" s="371" t="s">
        <v>155</v>
      </c>
      <c r="C3" s="367" t="s">
        <v>160</v>
      </c>
      <c r="D3" s="367" t="s">
        <v>166</v>
      </c>
      <c r="E3" s="368"/>
      <c r="F3" s="151"/>
      <c r="G3" s="151"/>
      <c r="H3" s="151"/>
    </row>
    <row r="4" spans="2:5" s="16" customFormat="1" ht="12.75" thickBot="1">
      <c r="B4" s="372"/>
      <c r="C4" s="373"/>
      <c r="D4" s="201" t="s">
        <v>0</v>
      </c>
      <c r="E4" s="211" t="s">
        <v>1</v>
      </c>
    </row>
    <row r="5" spans="1:5" s="16" customFormat="1" ht="12">
      <c r="A5" s="17"/>
      <c r="B5" s="202" t="s">
        <v>2</v>
      </c>
      <c r="C5" s="203">
        <v>0.76</v>
      </c>
      <c r="D5" s="204">
        <v>1779281</v>
      </c>
      <c r="E5" s="205">
        <v>173036</v>
      </c>
    </row>
    <row r="6" spans="2:5" s="16" customFormat="1" ht="12">
      <c r="B6" s="22" t="s">
        <v>8</v>
      </c>
      <c r="C6" s="23">
        <v>0.76</v>
      </c>
      <c r="D6" s="24">
        <v>1736267</v>
      </c>
      <c r="E6" s="206">
        <v>383461</v>
      </c>
    </row>
    <row r="7" spans="2:5" s="16" customFormat="1" ht="12">
      <c r="B7" s="22" t="s">
        <v>9</v>
      </c>
      <c r="C7" s="23">
        <v>0.76</v>
      </c>
      <c r="D7" s="24">
        <v>1720147</v>
      </c>
      <c r="E7" s="206">
        <v>301108</v>
      </c>
    </row>
    <row r="8" spans="2:5" s="16" customFormat="1" ht="12">
      <c r="B8" s="22" t="s">
        <v>14</v>
      </c>
      <c r="C8" s="23">
        <v>0.76</v>
      </c>
      <c r="D8" s="25">
        <v>1744019</v>
      </c>
      <c r="E8" s="207">
        <v>317380</v>
      </c>
    </row>
    <row r="9" spans="2:5" s="16" customFormat="1" ht="12">
      <c r="B9" s="22" t="s">
        <v>122</v>
      </c>
      <c r="C9" s="23">
        <v>0.76</v>
      </c>
      <c r="D9" s="25">
        <v>1729978</v>
      </c>
      <c r="E9" s="207">
        <v>252094</v>
      </c>
    </row>
    <row r="10" spans="2:5" s="16" customFormat="1" ht="12">
      <c r="B10" s="22" t="s">
        <v>12</v>
      </c>
      <c r="C10" s="23">
        <v>0.76</v>
      </c>
      <c r="D10" s="25">
        <v>1727726</v>
      </c>
      <c r="E10" s="207">
        <v>357771</v>
      </c>
    </row>
    <row r="11" spans="2:5" s="16" customFormat="1" ht="12">
      <c r="B11" s="22" t="s">
        <v>11</v>
      </c>
      <c r="C11" s="23">
        <v>0.76</v>
      </c>
      <c r="D11" s="24">
        <v>1698981</v>
      </c>
      <c r="E11" s="206">
        <v>466733</v>
      </c>
    </row>
    <row r="12" spans="2:5" s="16" customFormat="1" ht="12">
      <c r="B12" s="22" t="s">
        <v>17</v>
      </c>
      <c r="C12" s="23">
        <v>0.76</v>
      </c>
      <c r="D12" s="24">
        <v>1679366</v>
      </c>
      <c r="E12" s="206">
        <v>339722</v>
      </c>
    </row>
    <row r="13" spans="2:5" s="16" customFormat="1" ht="12">
      <c r="B13" s="22" t="s">
        <v>16</v>
      </c>
      <c r="C13" s="23">
        <v>0.76</v>
      </c>
      <c r="D13" s="25">
        <v>1693144</v>
      </c>
      <c r="E13" s="207">
        <v>327381</v>
      </c>
    </row>
    <row r="14" spans="2:5" s="16" customFormat="1" ht="12">
      <c r="B14" s="22" t="s">
        <v>15</v>
      </c>
      <c r="C14" s="23">
        <v>0.76</v>
      </c>
      <c r="D14" s="25">
        <v>1720820</v>
      </c>
      <c r="E14" s="207">
        <v>378640</v>
      </c>
    </row>
    <row r="15" spans="2:5" s="16" customFormat="1" ht="12">
      <c r="B15" s="22" t="s">
        <v>121</v>
      </c>
      <c r="C15" s="23">
        <v>0.76</v>
      </c>
      <c r="D15" s="25">
        <v>1701790</v>
      </c>
      <c r="E15" s="207">
        <v>607497</v>
      </c>
    </row>
    <row r="16" spans="2:5" s="16" customFormat="1" ht="12">
      <c r="B16" s="22" t="s">
        <v>10</v>
      </c>
      <c r="C16" s="23">
        <v>0.76</v>
      </c>
      <c r="D16" s="26">
        <v>1709696</v>
      </c>
      <c r="E16" s="208">
        <v>410646</v>
      </c>
    </row>
    <row r="17" spans="2:5" s="16" customFormat="1" ht="12">
      <c r="B17" s="22" t="s">
        <v>19</v>
      </c>
      <c r="C17" s="23">
        <v>0.76</v>
      </c>
      <c r="D17" s="24">
        <v>1669692</v>
      </c>
      <c r="E17" s="206">
        <v>396917</v>
      </c>
    </row>
    <row r="18" spans="2:5" s="16" customFormat="1" ht="12">
      <c r="B18" s="22" t="s">
        <v>95</v>
      </c>
      <c r="C18" s="23">
        <v>0.76</v>
      </c>
      <c r="D18" s="25">
        <v>1738931</v>
      </c>
      <c r="E18" s="207">
        <v>496814</v>
      </c>
    </row>
    <row r="19" spans="2:5" s="16" customFormat="1" ht="12">
      <c r="B19" s="22" t="s">
        <v>94</v>
      </c>
      <c r="C19" s="23">
        <v>0.76</v>
      </c>
      <c r="D19" s="25">
        <v>1676727</v>
      </c>
      <c r="E19" s="207">
        <v>390906</v>
      </c>
    </row>
    <row r="20" spans="2:5" s="16" customFormat="1" ht="12">
      <c r="B20" s="22" t="s">
        <v>7</v>
      </c>
      <c r="C20" s="23">
        <v>0.76</v>
      </c>
      <c r="D20" s="25">
        <v>1705244</v>
      </c>
      <c r="E20" s="207">
        <v>449816</v>
      </c>
    </row>
    <row r="21" spans="2:5" s="16" customFormat="1" ht="12.75" thickBot="1">
      <c r="B21" s="27" t="s">
        <v>118</v>
      </c>
      <c r="C21" s="209">
        <v>0.76</v>
      </c>
      <c r="D21" s="28">
        <v>1759441</v>
      </c>
      <c r="E21" s="210">
        <v>280168</v>
      </c>
    </row>
    <row r="22" spans="2:5" s="16" customFormat="1" ht="12">
      <c r="B22" s="18"/>
      <c r="C22" s="18"/>
      <c r="D22" s="313"/>
      <c r="E22" s="313"/>
    </row>
    <row r="23" spans="2:14" s="16" customFormat="1" ht="13.5" customHeight="1" thickBot="1">
      <c r="B23" s="358" t="s">
        <v>93</v>
      </c>
      <c r="C23" s="358"/>
      <c r="D23" s="358"/>
      <c r="E23" s="358"/>
      <c r="F23" s="358"/>
      <c r="G23" s="358"/>
      <c r="H23" s="358"/>
      <c r="I23" s="19"/>
      <c r="J23" s="19"/>
      <c r="K23" s="19"/>
      <c r="L23" s="19"/>
      <c r="M23" s="19"/>
      <c r="N23" s="19"/>
    </row>
    <row r="24" spans="2:7" s="16" customFormat="1" ht="13.5" customHeight="1">
      <c r="B24" s="369" t="s">
        <v>155</v>
      </c>
      <c r="C24" s="367" t="s">
        <v>38</v>
      </c>
      <c r="D24" s="364" t="s">
        <v>163</v>
      </c>
      <c r="E24" s="365"/>
      <c r="F24" s="365"/>
      <c r="G24" s="366"/>
    </row>
    <row r="25" spans="2:7" s="16" customFormat="1" ht="38.25" customHeight="1" thickBot="1">
      <c r="B25" s="370"/>
      <c r="C25" s="373"/>
      <c r="D25" s="193" t="s">
        <v>165</v>
      </c>
      <c r="E25" s="193" t="s">
        <v>30</v>
      </c>
      <c r="F25" s="193" t="s">
        <v>164</v>
      </c>
      <c r="G25" s="194" t="s">
        <v>28</v>
      </c>
    </row>
    <row r="26" spans="2:15" s="16" customFormat="1" ht="12.75">
      <c r="B26" s="192" t="s">
        <v>8</v>
      </c>
      <c r="C26" s="196">
        <f>C6-0.76</f>
        <v>0</v>
      </c>
      <c r="D26" s="197">
        <f aca="true" t="shared" si="0" ref="D26:D41">1779281-D6</f>
        <v>43014</v>
      </c>
      <c r="E26" s="198">
        <f aca="true" t="shared" si="1" ref="E26:E41">D26*100/1779281</f>
        <v>2.417493358272246</v>
      </c>
      <c r="F26" s="197">
        <f aca="true" t="shared" si="2" ref="F26:F41">E6-173036</f>
        <v>210425</v>
      </c>
      <c r="G26" s="199">
        <f aca="true" t="shared" si="3" ref="G26:G41">F26*100/173036</f>
        <v>121.60764234032224</v>
      </c>
      <c r="I26"/>
      <c r="J26"/>
      <c r="K26"/>
      <c r="L26"/>
      <c r="M26"/>
      <c r="N26"/>
      <c r="O26"/>
    </row>
    <row r="27" spans="2:15" s="16" customFormat="1" ht="12.75">
      <c r="B27" s="22" t="s">
        <v>9</v>
      </c>
      <c r="C27" s="195">
        <f aca="true" t="shared" si="4" ref="C27:C41">C7-0.76</f>
        <v>0</v>
      </c>
      <c r="D27" s="44">
        <f t="shared" si="0"/>
        <v>59134</v>
      </c>
      <c r="E27" s="43">
        <f t="shared" si="1"/>
        <v>3.323477292232087</v>
      </c>
      <c r="F27" s="44">
        <f t="shared" si="2"/>
        <v>128072</v>
      </c>
      <c r="G27" s="31">
        <f t="shared" si="3"/>
        <v>74.01465590975289</v>
      </c>
      <c r="I27"/>
      <c r="J27"/>
      <c r="K27"/>
      <c r="L27"/>
      <c r="M27"/>
      <c r="N27"/>
      <c r="O27"/>
    </row>
    <row r="28" spans="2:15" s="16" customFormat="1" ht="12.75">
      <c r="B28" s="22" t="s">
        <v>14</v>
      </c>
      <c r="C28" s="195">
        <f t="shared" si="4"/>
        <v>0</v>
      </c>
      <c r="D28" s="44">
        <f t="shared" si="0"/>
        <v>35262</v>
      </c>
      <c r="E28" s="43">
        <f t="shared" si="1"/>
        <v>1.9818117542985059</v>
      </c>
      <c r="F28" s="44">
        <f t="shared" si="2"/>
        <v>144344</v>
      </c>
      <c r="G28" s="31">
        <f t="shared" si="3"/>
        <v>83.4184793915717</v>
      </c>
      <c r="I28"/>
      <c r="J28"/>
      <c r="K28"/>
      <c r="L28"/>
      <c r="M28"/>
      <c r="N28"/>
      <c r="O28"/>
    </row>
    <row r="29" spans="2:15" s="16" customFormat="1" ht="12.75">
      <c r="B29" s="22" t="s">
        <v>122</v>
      </c>
      <c r="C29" s="195">
        <f t="shared" si="4"/>
        <v>0</v>
      </c>
      <c r="D29" s="44">
        <f t="shared" si="0"/>
        <v>49303</v>
      </c>
      <c r="E29" s="43">
        <f t="shared" si="1"/>
        <v>2.7709507379666283</v>
      </c>
      <c r="F29" s="44">
        <f>E9-173036</f>
        <v>79058</v>
      </c>
      <c r="G29" s="31">
        <f t="shared" si="3"/>
        <v>45.68875840865485</v>
      </c>
      <c r="I29"/>
      <c r="J29"/>
      <c r="K29"/>
      <c r="L29"/>
      <c r="M29"/>
      <c r="N29"/>
      <c r="O29"/>
    </row>
    <row r="30" spans="2:15" s="16" customFormat="1" ht="12.75">
      <c r="B30" s="22" t="s">
        <v>12</v>
      </c>
      <c r="C30" s="195">
        <f t="shared" si="4"/>
        <v>0</v>
      </c>
      <c r="D30" s="44">
        <f t="shared" si="0"/>
        <v>51555</v>
      </c>
      <c r="E30" s="43">
        <f t="shared" si="1"/>
        <v>2.8975187168300005</v>
      </c>
      <c r="F30" s="44">
        <f t="shared" si="2"/>
        <v>184735</v>
      </c>
      <c r="G30" s="31">
        <f t="shared" si="3"/>
        <v>106.76102082803578</v>
      </c>
      <c r="I30"/>
      <c r="J30"/>
      <c r="K30"/>
      <c r="L30"/>
      <c r="M30"/>
      <c r="N30"/>
      <c r="O30"/>
    </row>
    <row r="31" spans="2:15" s="16" customFormat="1" ht="12.75">
      <c r="B31" s="22" t="s">
        <v>11</v>
      </c>
      <c r="C31" s="195">
        <f t="shared" si="4"/>
        <v>0</v>
      </c>
      <c r="D31" s="44">
        <f t="shared" si="0"/>
        <v>80300</v>
      </c>
      <c r="E31" s="43">
        <f t="shared" si="1"/>
        <v>4.513058926611367</v>
      </c>
      <c r="F31" s="44">
        <f t="shared" si="2"/>
        <v>293697</v>
      </c>
      <c r="G31" s="31">
        <f t="shared" si="3"/>
        <v>169.7317321251069</v>
      </c>
      <c r="I31"/>
      <c r="J31"/>
      <c r="K31"/>
      <c r="L31"/>
      <c r="M31"/>
      <c r="N31"/>
      <c r="O31"/>
    </row>
    <row r="32" spans="2:15" s="16" customFormat="1" ht="12.75">
      <c r="B32" s="22" t="s">
        <v>17</v>
      </c>
      <c r="C32" s="195">
        <f t="shared" si="4"/>
        <v>0</v>
      </c>
      <c r="D32" s="44">
        <f t="shared" si="0"/>
        <v>99915</v>
      </c>
      <c r="E32" s="43">
        <f t="shared" si="1"/>
        <v>5.6154705187095235</v>
      </c>
      <c r="F32" s="44">
        <f t="shared" si="2"/>
        <v>166686</v>
      </c>
      <c r="G32" s="31">
        <f t="shared" si="3"/>
        <v>96.33024341755473</v>
      </c>
      <c r="I32" s="360" t="s">
        <v>258</v>
      </c>
      <c r="J32" s="360"/>
      <c r="K32" s="360"/>
      <c r="L32" s="360"/>
      <c r="M32" s="360"/>
      <c r="N32"/>
      <c r="O32"/>
    </row>
    <row r="33" spans="2:15" s="16" customFormat="1" ht="12.75">
      <c r="B33" s="22" t="s">
        <v>16</v>
      </c>
      <c r="C33" s="195">
        <f t="shared" si="4"/>
        <v>0</v>
      </c>
      <c r="D33" s="44">
        <f t="shared" si="0"/>
        <v>86137</v>
      </c>
      <c r="E33" s="43">
        <f t="shared" si="1"/>
        <v>4.841112786569407</v>
      </c>
      <c r="F33" s="44">
        <f t="shared" si="2"/>
        <v>154345</v>
      </c>
      <c r="G33" s="31">
        <f t="shared" si="3"/>
        <v>89.19820153031739</v>
      </c>
      <c r="I33"/>
      <c r="J33"/>
      <c r="K33"/>
      <c r="L33"/>
      <c r="M33"/>
      <c r="N33"/>
      <c r="O33"/>
    </row>
    <row r="34" spans="2:15" s="16" customFormat="1" ht="12.75">
      <c r="B34" s="22" t="s">
        <v>15</v>
      </c>
      <c r="C34" s="195">
        <f t="shared" si="4"/>
        <v>0</v>
      </c>
      <c r="D34" s="44">
        <f t="shared" si="0"/>
        <v>58461</v>
      </c>
      <c r="E34" s="43">
        <f t="shared" si="1"/>
        <v>3.2856530250140366</v>
      </c>
      <c r="F34" s="44">
        <f t="shared" si="2"/>
        <v>205604</v>
      </c>
      <c r="G34" s="31">
        <f t="shared" si="3"/>
        <v>118.821516909776</v>
      </c>
      <c r="I34"/>
      <c r="J34"/>
      <c r="K34"/>
      <c r="L34"/>
      <c r="M34"/>
      <c r="N34"/>
      <c r="O34"/>
    </row>
    <row r="35" spans="2:15" s="16" customFormat="1" ht="12.75">
      <c r="B35" s="22" t="s">
        <v>121</v>
      </c>
      <c r="C35" s="195">
        <f t="shared" si="4"/>
        <v>0</v>
      </c>
      <c r="D35" s="44">
        <f t="shared" si="0"/>
        <v>77491</v>
      </c>
      <c r="E35" s="43">
        <f t="shared" si="1"/>
        <v>4.3551861678959085</v>
      </c>
      <c r="F35" s="44">
        <f t="shared" si="2"/>
        <v>434461</v>
      </c>
      <c r="G35" s="31">
        <f t="shared" si="3"/>
        <v>251.08127788437088</v>
      </c>
      <c r="I35"/>
      <c r="J35"/>
      <c r="K35"/>
      <c r="L35"/>
      <c r="M35"/>
      <c r="N35"/>
      <c r="O35"/>
    </row>
    <row r="36" spans="2:15" s="16" customFormat="1" ht="12.75">
      <c r="B36" s="22" t="s">
        <v>10</v>
      </c>
      <c r="C36" s="195">
        <f t="shared" si="4"/>
        <v>0</v>
      </c>
      <c r="D36" s="44">
        <f t="shared" si="0"/>
        <v>69585</v>
      </c>
      <c r="E36" s="43">
        <f t="shared" si="1"/>
        <v>3.9108493824190784</v>
      </c>
      <c r="F36" s="44">
        <f t="shared" si="2"/>
        <v>237610</v>
      </c>
      <c r="G36" s="31">
        <f t="shared" si="3"/>
        <v>137.31824591414502</v>
      </c>
      <c r="I36"/>
      <c r="J36"/>
      <c r="K36"/>
      <c r="L36"/>
      <c r="M36"/>
      <c r="N36"/>
      <c r="O36"/>
    </row>
    <row r="37" spans="2:15" s="16" customFormat="1" ht="12.75">
      <c r="B37" s="22" t="s">
        <v>19</v>
      </c>
      <c r="C37" s="195">
        <f t="shared" si="4"/>
        <v>0</v>
      </c>
      <c r="D37" s="44">
        <f t="shared" si="0"/>
        <v>109589</v>
      </c>
      <c r="E37" s="43">
        <f t="shared" si="1"/>
        <v>6.159173284040014</v>
      </c>
      <c r="F37" s="44">
        <f t="shared" si="2"/>
        <v>223881</v>
      </c>
      <c r="G37" s="31">
        <f t="shared" si="3"/>
        <v>129.38405880857164</v>
      </c>
      <c r="I37"/>
      <c r="J37"/>
      <c r="K37"/>
      <c r="L37"/>
      <c r="M37"/>
      <c r="N37"/>
      <c r="O37"/>
    </row>
    <row r="38" spans="2:15" s="16" customFormat="1" ht="12.75">
      <c r="B38" s="22" t="s">
        <v>95</v>
      </c>
      <c r="C38" s="195">
        <f t="shared" si="4"/>
        <v>0</v>
      </c>
      <c r="D38" s="44">
        <f t="shared" si="0"/>
        <v>40350</v>
      </c>
      <c r="E38" s="43">
        <f t="shared" si="1"/>
        <v>2.2677699587642426</v>
      </c>
      <c r="F38" s="44">
        <f t="shared" si="2"/>
        <v>323778</v>
      </c>
      <c r="G38" s="31">
        <f t="shared" si="3"/>
        <v>187.11597586629372</v>
      </c>
      <c r="I38"/>
      <c r="J38"/>
      <c r="K38"/>
      <c r="L38"/>
      <c r="M38"/>
      <c r="N38"/>
      <c r="O38"/>
    </row>
    <row r="39" spans="2:15" s="16" customFormat="1" ht="12.75">
      <c r="B39" s="22" t="s">
        <v>94</v>
      </c>
      <c r="C39" s="195">
        <f t="shared" si="4"/>
        <v>0</v>
      </c>
      <c r="D39" s="44">
        <f t="shared" si="0"/>
        <v>102554</v>
      </c>
      <c r="E39" s="43">
        <f t="shared" si="1"/>
        <v>5.763788856285207</v>
      </c>
      <c r="F39" s="44">
        <f t="shared" si="2"/>
        <v>217870</v>
      </c>
      <c r="G39" s="31">
        <f t="shared" si="3"/>
        <v>125.91021521533091</v>
      </c>
      <c r="I39"/>
      <c r="J39"/>
      <c r="K39"/>
      <c r="L39"/>
      <c r="M39"/>
      <c r="N39"/>
      <c r="O39"/>
    </row>
    <row r="40" spans="2:15" s="16" customFormat="1" ht="12.75">
      <c r="B40" s="22" t="s">
        <v>7</v>
      </c>
      <c r="C40" s="195">
        <f t="shared" si="4"/>
        <v>0</v>
      </c>
      <c r="D40" s="44">
        <f t="shared" si="0"/>
        <v>74037</v>
      </c>
      <c r="E40" s="43">
        <f t="shared" si="1"/>
        <v>4.161062811326597</v>
      </c>
      <c r="F40" s="44">
        <f t="shared" si="2"/>
        <v>276780</v>
      </c>
      <c r="G40" s="31">
        <f t="shared" si="3"/>
        <v>159.95515384081926</v>
      </c>
      <c r="I40"/>
      <c r="J40"/>
      <c r="K40"/>
      <c r="L40"/>
      <c r="M40"/>
      <c r="N40"/>
      <c r="O40"/>
    </row>
    <row r="41" spans="2:15" s="16" customFormat="1" ht="13.5" thickBot="1">
      <c r="B41" s="27" t="s">
        <v>118</v>
      </c>
      <c r="C41" s="200">
        <f t="shared" si="4"/>
        <v>0</v>
      </c>
      <c r="D41" s="46">
        <f t="shared" si="0"/>
        <v>19840</v>
      </c>
      <c r="E41" s="45">
        <f t="shared" si="1"/>
        <v>1.1150571494890351</v>
      </c>
      <c r="F41" s="46">
        <f t="shared" si="2"/>
        <v>107132</v>
      </c>
      <c r="G41" s="33">
        <f t="shared" si="3"/>
        <v>61.91312790401997</v>
      </c>
      <c r="I41"/>
      <c r="J41"/>
      <c r="K41"/>
      <c r="L41"/>
      <c r="M41"/>
      <c r="N41"/>
      <c r="O41"/>
    </row>
    <row r="42" spans="2:15" s="16" customFormat="1" ht="13.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ht="12.75" customHeight="1"/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</sheetData>
  <sheetProtection/>
  <mergeCells count="10">
    <mergeCell ref="I32:M32"/>
    <mergeCell ref="B23:H23"/>
    <mergeCell ref="I2:M2"/>
    <mergeCell ref="B2:H2"/>
    <mergeCell ref="D24:G24"/>
    <mergeCell ref="D3:E3"/>
    <mergeCell ref="B24:B25"/>
    <mergeCell ref="B3:B4"/>
    <mergeCell ref="C24:C25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N43"/>
  <sheetViews>
    <sheetView zoomScalePageLayoutView="0" workbookViewId="0" topLeftCell="A28">
      <selection activeCell="I32" sqref="I32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7109375" style="0" customWidth="1"/>
    <col min="13" max="13" width="13.28125" style="0" customWidth="1"/>
    <col min="14" max="14" width="17.140625" style="0" customWidth="1"/>
  </cols>
  <sheetData>
    <row r="1" s="16" customFormat="1" ht="12"/>
    <row r="2" spans="2:11" s="16" customFormat="1" ht="12.75" thickBot="1">
      <c r="B2" s="374" t="s">
        <v>29</v>
      </c>
      <c r="C2" s="358"/>
      <c r="D2" s="358"/>
      <c r="E2" s="358"/>
      <c r="F2" s="358"/>
      <c r="G2" s="358"/>
      <c r="H2" s="358"/>
      <c r="I2" s="358"/>
      <c r="J2" s="358"/>
      <c r="K2" s="358"/>
    </row>
    <row r="3" spans="1:8" s="16" customFormat="1" ht="27" customHeight="1">
      <c r="A3" s="18"/>
      <c r="B3" s="371" t="s">
        <v>155</v>
      </c>
      <c r="C3" s="367" t="s">
        <v>160</v>
      </c>
      <c r="D3" s="364" t="s">
        <v>157</v>
      </c>
      <c r="E3" s="378"/>
      <c r="F3" s="367" t="s">
        <v>156</v>
      </c>
      <c r="G3" s="375"/>
      <c r="H3" s="376"/>
    </row>
    <row r="4" spans="2:8" s="16" customFormat="1" ht="12.75" thickBot="1">
      <c r="B4" s="372"/>
      <c r="C4" s="373"/>
      <c r="D4" s="201" t="s">
        <v>0</v>
      </c>
      <c r="E4" s="201" t="s">
        <v>1</v>
      </c>
      <c r="F4" s="213" t="s">
        <v>25</v>
      </c>
      <c r="G4" s="213" t="s">
        <v>26</v>
      </c>
      <c r="H4" s="214" t="s">
        <v>27</v>
      </c>
    </row>
    <row r="5" spans="1:10" s="16" customFormat="1" ht="12">
      <c r="A5" s="17"/>
      <c r="B5" s="223" t="s">
        <v>2</v>
      </c>
      <c r="C5" s="224">
        <v>7.23</v>
      </c>
      <c r="D5" s="225">
        <v>1754653</v>
      </c>
      <c r="E5" s="226">
        <v>1832859</v>
      </c>
      <c r="F5" s="215">
        <v>0.0037847222222222223</v>
      </c>
      <c r="G5" s="216">
        <v>0</v>
      </c>
      <c r="H5" s="217">
        <v>0</v>
      </c>
      <c r="I5" s="34">
        <v>0.00451388888888889</v>
      </c>
      <c r="J5" s="17"/>
    </row>
    <row r="6" spans="1:10" s="38" customFormat="1" ht="12.75" customHeight="1">
      <c r="A6" s="18"/>
      <c r="B6" s="30" t="s">
        <v>8</v>
      </c>
      <c r="C6" s="35">
        <v>26</v>
      </c>
      <c r="D6" s="36">
        <v>1710227</v>
      </c>
      <c r="E6" s="227">
        <v>1798273</v>
      </c>
      <c r="F6" s="218">
        <v>0.004456018518518519</v>
      </c>
      <c r="G6" s="212">
        <f aca="true" t="shared" si="0" ref="G6:G21">F6-$F$5</f>
        <v>0.0006712962962962966</v>
      </c>
      <c r="H6" s="219">
        <f>G6*100/F5</f>
        <v>17.73700305810398</v>
      </c>
      <c r="I6" s="18"/>
      <c r="J6" s="18"/>
    </row>
    <row r="7" spans="1:10" s="38" customFormat="1" ht="12.75" customHeight="1">
      <c r="A7" s="18"/>
      <c r="B7" s="30" t="s">
        <v>9</v>
      </c>
      <c r="C7" s="35">
        <v>36</v>
      </c>
      <c r="D7" s="36">
        <v>1691355</v>
      </c>
      <c r="E7" s="227">
        <v>1782681</v>
      </c>
      <c r="F7" s="218">
        <v>0.0051504629629629635</v>
      </c>
      <c r="G7" s="212">
        <f t="shared" si="0"/>
        <v>0.0013657407407407412</v>
      </c>
      <c r="H7" s="219">
        <f>G7*100/$F$5</f>
        <v>36.085626911314996</v>
      </c>
      <c r="I7" s="18"/>
      <c r="J7" s="18"/>
    </row>
    <row r="8" spans="1:10" s="38" customFormat="1" ht="12">
      <c r="A8" s="18"/>
      <c r="B8" s="30" t="s">
        <v>94</v>
      </c>
      <c r="C8" s="35">
        <v>56</v>
      </c>
      <c r="D8" s="36">
        <v>1674803</v>
      </c>
      <c r="E8" s="227">
        <v>1820602</v>
      </c>
      <c r="F8" s="218">
        <v>0.005300925925925925</v>
      </c>
      <c r="G8" s="212">
        <f t="shared" si="0"/>
        <v>0.0015162037037037028</v>
      </c>
      <c r="H8" s="219">
        <f aca="true" t="shared" si="1" ref="H8:H21">G8*100/$F$5</f>
        <v>40.06116207951067</v>
      </c>
      <c r="I8" s="18"/>
      <c r="J8" s="18"/>
    </row>
    <row r="9" spans="1:10" s="38" customFormat="1" ht="12">
      <c r="A9" s="18"/>
      <c r="B9" s="30" t="s">
        <v>118</v>
      </c>
      <c r="C9" s="35">
        <v>50</v>
      </c>
      <c r="D9" s="36">
        <v>1700850.6666666667</v>
      </c>
      <c r="E9" s="227">
        <v>1791976.3333333333</v>
      </c>
      <c r="F9" s="218">
        <v>0.00552854938271605</v>
      </c>
      <c r="G9" s="212">
        <f t="shared" si="0"/>
        <v>0.0017438271604938273</v>
      </c>
      <c r="H9" s="219">
        <f t="shared" si="1"/>
        <v>46.07543323139654</v>
      </c>
      <c r="J9" s="145"/>
    </row>
    <row r="10" spans="1:10" s="38" customFormat="1" ht="12">
      <c r="A10" s="18"/>
      <c r="B10" s="30" t="s">
        <v>16</v>
      </c>
      <c r="C10" s="35">
        <v>50</v>
      </c>
      <c r="D10" s="36">
        <v>1680926</v>
      </c>
      <c r="E10" s="227">
        <v>1764349</v>
      </c>
      <c r="F10" s="218">
        <v>0.005671296296296296</v>
      </c>
      <c r="G10" s="212">
        <f t="shared" si="0"/>
        <v>0.0018865740740740735</v>
      </c>
      <c r="H10" s="219">
        <f t="shared" si="1"/>
        <v>49.84709480122323</v>
      </c>
      <c r="J10" s="39"/>
    </row>
    <row r="11" spans="1:10" s="38" customFormat="1" ht="12">
      <c r="A11" s="18"/>
      <c r="B11" s="30" t="s">
        <v>17</v>
      </c>
      <c r="C11" s="35">
        <v>53</v>
      </c>
      <c r="D11" s="36">
        <v>1651160</v>
      </c>
      <c r="E11" s="227">
        <v>1739165</v>
      </c>
      <c r="F11" s="218">
        <v>0.005798611111111111</v>
      </c>
      <c r="G11" s="212">
        <f t="shared" si="0"/>
        <v>0.002013888888888889</v>
      </c>
      <c r="H11" s="219">
        <f t="shared" si="1"/>
        <v>53.211009174311926</v>
      </c>
      <c r="I11" s="18"/>
      <c r="J11" s="39"/>
    </row>
    <row r="12" spans="1:10" s="38" customFormat="1" ht="12">
      <c r="A12" s="18"/>
      <c r="B12" s="30" t="s">
        <v>14</v>
      </c>
      <c r="C12" s="35">
        <v>45</v>
      </c>
      <c r="D12" s="36">
        <v>1724241</v>
      </c>
      <c r="E12" s="227">
        <v>1803632</v>
      </c>
      <c r="F12" s="218">
        <v>0.005925925925925926</v>
      </c>
      <c r="G12" s="212">
        <f t="shared" si="0"/>
        <v>0.0021412037037037033</v>
      </c>
      <c r="H12" s="219">
        <f t="shared" si="1"/>
        <v>56.574923547400594</v>
      </c>
      <c r="J12" s="39"/>
    </row>
    <row r="13" spans="1:10" s="38" customFormat="1" ht="12">
      <c r="A13" s="18"/>
      <c r="B13" s="30" t="s">
        <v>95</v>
      </c>
      <c r="C13" s="35">
        <v>50</v>
      </c>
      <c r="D13" s="36">
        <v>1712848</v>
      </c>
      <c r="E13" s="227">
        <v>1802948</v>
      </c>
      <c r="F13" s="218">
        <v>0.006018518518518518</v>
      </c>
      <c r="G13" s="212">
        <f t="shared" si="0"/>
        <v>0.0022337962962962954</v>
      </c>
      <c r="H13" s="219">
        <f t="shared" si="1"/>
        <v>59.02140672782872</v>
      </c>
      <c r="J13" s="18"/>
    </row>
    <row r="14" spans="1:10" s="38" customFormat="1" ht="12">
      <c r="A14" s="18"/>
      <c r="B14" s="30" t="s">
        <v>7</v>
      </c>
      <c r="C14" s="35">
        <v>50</v>
      </c>
      <c r="D14" s="36">
        <v>1693128</v>
      </c>
      <c r="E14" s="227">
        <v>1819315</v>
      </c>
      <c r="F14" s="218">
        <v>0.006597222222222222</v>
      </c>
      <c r="G14" s="212">
        <f t="shared" si="0"/>
        <v>0.0028125</v>
      </c>
      <c r="H14" s="219">
        <f t="shared" si="1"/>
        <v>74.31192660550458</v>
      </c>
      <c r="I14" s="18"/>
      <c r="J14" s="18"/>
    </row>
    <row r="15" spans="1:10" s="38" customFormat="1" ht="12">
      <c r="A15" s="18"/>
      <c r="B15" s="30" t="s">
        <v>15</v>
      </c>
      <c r="C15" s="35">
        <v>50</v>
      </c>
      <c r="D15" s="36">
        <v>1437116</v>
      </c>
      <c r="E15" s="227">
        <v>1745483</v>
      </c>
      <c r="F15" s="218">
        <v>0.006597222222222222</v>
      </c>
      <c r="G15" s="212">
        <f t="shared" si="0"/>
        <v>0.0028125</v>
      </c>
      <c r="H15" s="219">
        <f t="shared" si="1"/>
        <v>74.31192660550458</v>
      </c>
      <c r="J15" s="18"/>
    </row>
    <row r="16" spans="1:10" s="38" customFormat="1" ht="12">
      <c r="A16" s="18"/>
      <c r="B16" s="30" t="s">
        <v>122</v>
      </c>
      <c r="C16" s="35">
        <v>50</v>
      </c>
      <c r="D16" s="36">
        <v>1715410</v>
      </c>
      <c r="E16" s="227">
        <v>1798639</v>
      </c>
      <c r="F16" s="218">
        <v>0.006608796296296297</v>
      </c>
      <c r="G16" s="212">
        <f t="shared" si="0"/>
        <v>0.0028240740740740743</v>
      </c>
      <c r="H16" s="219">
        <f t="shared" si="1"/>
        <v>74.61773700305811</v>
      </c>
      <c r="I16" s="18"/>
      <c r="J16" s="18"/>
    </row>
    <row r="17" spans="1:10" s="38" customFormat="1" ht="12">
      <c r="A17" s="18"/>
      <c r="B17" s="30" t="s">
        <v>12</v>
      </c>
      <c r="C17" s="35">
        <v>100</v>
      </c>
      <c r="D17" s="36">
        <v>1713056</v>
      </c>
      <c r="E17" s="227">
        <v>1787441</v>
      </c>
      <c r="F17" s="218">
        <v>0.008333333333333333</v>
      </c>
      <c r="G17" s="212">
        <f t="shared" si="0"/>
        <v>0.004548611111111111</v>
      </c>
      <c r="H17" s="219">
        <f t="shared" si="1"/>
        <v>120.18348623853211</v>
      </c>
      <c r="J17" s="18"/>
    </row>
    <row r="18" spans="1:10" s="38" customFormat="1" ht="12">
      <c r="A18" s="18"/>
      <c r="B18" s="30" t="s">
        <v>10</v>
      </c>
      <c r="C18" s="35">
        <v>50</v>
      </c>
      <c r="D18" s="36">
        <v>1634030</v>
      </c>
      <c r="E18" s="227">
        <v>1729216</v>
      </c>
      <c r="F18" s="218">
        <v>0.011226851851851854</v>
      </c>
      <c r="G18" s="212">
        <f t="shared" si="0"/>
        <v>0.007442129629629632</v>
      </c>
      <c r="H18" s="219">
        <f t="shared" si="1"/>
        <v>196.63608562691138</v>
      </c>
      <c r="J18" s="18"/>
    </row>
    <row r="19" spans="1:10" s="38" customFormat="1" ht="12">
      <c r="A19" s="18"/>
      <c r="B19" s="30" t="s">
        <v>121</v>
      </c>
      <c r="C19" s="35">
        <v>85</v>
      </c>
      <c r="D19" s="36">
        <v>1669535</v>
      </c>
      <c r="E19" s="227">
        <v>1782907</v>
      </c>
      <c r="F19" s="218">
        <v>0.01136574074074074</v>
      </c>
      <c r="G19" s="212">
        <f t="shared" si="0"/>
        <v>0.007581018518518518</v>
      </c>
      <c r="H19" s="219">
        <f t="shared" si="1"/>
        <v>200.3058103975535</v>
      </c>
      <c r="J19" s="18"/>
    </row>
    <row r="20" spans="1:10" s="38" customFormat="1" ht="12">
      <c r="A20" s="18"/>
      <c r="B20" s="30" t="s">
        <v>19</v>
      </c>
      <c r="C20" s="35">
        <v>70</v>
      </c>
      <c r="D20" s="36">
        <v>1626432</v>
      </c>
      <c r="E20" s="227">
        <v>1754953</v>
      </c>
      <c r="F20" s="218">
        <v>0.011712962962962965</v>
      </c>
      <c r="G20" s="212">
        <f t="shared" si="0"/>
        <v>0.007928240740740743</v>
      </c>
      <c r="H20" s="219">
        <f t="shared" si="1"/>
        <v>209.48012232415908</v>
      </c>
      <c r="I20" s="18"/>
      <c r="J20" s="18"/>
    </row>
    <row r="21" spans="1:10" s="38" customFormat="1" ht="12.75" thickBot="1">
      <c r="A21" s="18"/>
      <c r="B21" s="32" t="s">
        <v>11</v>
      </c>
      <c r="C21" s="40">
        <v>100</v>
      </c>
      <c r="D21" s="41">
        <v>1684195</v>
      </c>
      <c r="E21" s="228">
        <v>1749244</v>
      </c>
      <c r="F21" s="220">
        <v>0.021215277777777777</v>
      </c>
      <c r="G21" s="221">
        <f t="shared" si="0"/>
        <v>0.017430555555555553</v>
      </c>
      <c r="H21" s="222">
        <f t="shared" si="1"/>
        <v>460.5504587155963</v>
      </c>
      <c r="I21" s="18"/>
      <c r="J21" s="18"/>
    </row>
    <row r="22" s="16" customFormat="1" ht="12"/>
    <row r="23" spans="2:14" s="16" customFormat="1" ht="12.75" thickBot="1">
      <c r="B23" s="358" t="s">
        <v>90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</row>
    <row r="24" spans="2:8" s="16" customFormat="1" ht="12" customHeight="1">
      <c r="B24" s="371" t="s">
        <v>155</v>
      </c>
      <c r="C24" s="367" t="s">
        <v>158</v>
      </c>
      <c r="D24" s="367" t="s">
        <v>159</v>
      </c>
      <c r="E24" s="367" t="s">
        <v>163</v>
      </c>
      <c r="F24" s="367"/>
      <c r="G24" s="377"/>
      <c r="H24" s="377"/>
    </row>
    <row r="25" spans="2:8" s="16" customFormat="1" ht="40.5" customHeight="1" thickBot="1">
      <c r="B25" s="372"/>
      <c r="C25" s="373"/>
      <c r="D25" s="373"/>
      <c r="E25" s="193" t="s">
        <v>161</v>
      </c>
      <c r="F25" s="193" t="s">
        <v>30</v>
      </c>
      <c r="G25" s="193" t="s">
        <v>162</v>
      </c>
      <c r="H25" s="193" t="s">
        <v>28</v>
      </c>
    </row>
    <row r="26" spans="2:8" s="16" customFormat="1" ht="12">
      <c r="B26" s="173" t="s">
        <v>8</v>
      </c>
      <c r="C26" s="236">
        <f aca="true" t="shared" si="2" ref="C26:C41">C6-7</f>
        <v>19</v>
      </c>
      <c r="D26" s="197">
        <f>C26*100/$C$5</f>
        <v>262.7939142461964</v>
      </c>
      <c r="E26" s="197">
        <f aca="true" t="shared" si="3" ref="E26:E40">1754653-D6</f>
        <v>44426</v>
      </c>
      <c r="F26" s="198">
        <f>E26*100/$D$5</f>
        <v>2.5318966200154676</v>
      </c>
      <c r="G26" s="197">
        <f aca="true" t="shared" si="4" ref="G26:G40">1832859-E6</f>
        <v>34586</v>
      </c>
      <c r="H26" s="199">
        <f>G26*100/$E$5</f>
        <v>1.8869973085763825</v>
      </c>
    </row>
    <row r="27" spans="2:8" s="16" customFormat="1" ht="12">
      <c r="B27" s="30" t="s">
        <v>9</v>
      </c>
      <c r="C27" s="35">
        <f t="shared" si="2"/>
        <v>29</v>
      </c>
      <c r="D27" s="44">
        <f aca="true" t="shared" si="5" ref="D27:D40">C27*100/$C$5</f>
        <v>401.1065006915629</v>
      </c>
      <c r="E27" s="44">
        <f t="shared" si="3"/>
        <v>63298</v>
      </c>
      <c r="F27" s="43">
        <f aca="true" t="shared" si="6" ref="F27:F40">E27*100/$D$5</f>
        <v>3.6074369120276204</v>
      </c>
      <c r="G27" s="44">
        <f t="shared" si="4"/>
        <v>50178</v>
      </c>
      <c r="H27" s="31">
        <f aca="true" t="shared" si="7" ref="H27:H40">G27*100/$E$5</f>
        <v>2.737690133283575</v>
      </c>
    </row>
    <row r="28" spans="2:8" s="16" customFormat="1" ht="12">
      <c r="B28" s="30" t="s">
        <v>94</v>
      </c>
      <c r="C28" s="35">
        <f t="shared" si="2"/>
        <v>49</v>
      </c>
      <c r="D28" s="44">
        <f t="shared" si="5"/>
        <v>677.7316735822959</v>
      </c>
      <c r="E28" s="44">
        <f t="shared" si="3"/>
        <v>79850</v>
      </c>
      <c r="F28" s="43">
        <f t="shared" si="6"/>
        <v>4.550757329226919</v>
      </c>
      <c r="G28" s="44">
        <f t="shared" si="4"/>
        <v>12257</v>
      </c>
      <c r="H28" s="31">
        <f t="shared" si="7"/>
        <v>0.6687366567750165</v>
      </c>
    </row>
    <row r="29" spans="2:8" s="16" customFormat="1" ht="12">
      <c r="B29" s="30" t="s">
        <v>118</v>
      </c>
      <c r="C29" s="35">
        <f t="shared" si="2"/>
        <v>43</v>
      </c>
      <c r="D29" s="44">
        <f t="shared" si="5"/>
        <v>594.7441217150761</v>
      </c>
      <c r="E29" s="44">
        <f t="shared" si="3"/>
        <v>53802.333333333256</v>
      </c>
      <c r="F29" s="43">
        <f t="shared" si="6"/>
        <v>3.0662662836089676</v>
      </c>
      <c r="G29" s="44">
        <f t="shared" si="4"/>
        <v>40882.666666666744</v>
      </c>
      <c r="H29" s="31">
        <f t="shared" si="7"/>
        <v>2.2305407380855127</v>
      </c>
    </row>
    <row r="30" spans="2:8" s="16" customFormat="1" ht="12">
      <c r="B30" s="30" t="s">
        <v>16</v>
      </c>
      <c r="C30" s="35">
        <f t="shared" si="2"/>
        <v>43</v>
      </c>
      <c r="D30" s="44">
        <f t="shared" si="5"/>
        <v>594.7441217150761</v>
      </c>
      <c r="E30" s="44">
        <f t="shared" si="3"/>
        <v>73727</v>
      </c>
      <c r="F30" s="43">
        <f t="shared" si="6"/>
        <v>4.201799444106612</v>
      </c>
      <c r="G30" s="44">
        <f t="shared" si="4"/>
        <v>68510</v>
      </c>
      <c r="H30" s="31">
        <f t="shared" si="7"/>
        <v>3.737876181419302</v>
      </c>
    </row>
    <row r="31" spans="2:8" s="16" customFormat="1" ht="12">
      <c r="B31" s="30" t="s">
        <v>17</v>
      </c>
      <c r="C31" s="35">
        <f t="shared" si="2"/>
        <v>46</v>
      </c>
      <c r="D31" s="44">
        <f t="shared" si="5"/>
        <v>636.237897648686</v>
      </c>
      <c r="E31" s="44">
        <f t="shared" si="3"/>
        <v>103493</v>
      </c>
      <c r="F31" s="43">
        <f t="shared" si="6"/>
        <v>5.8982032344856785</v>
      </c>
      <c r="G31" s="44">
        <f t="shared" si="4"/>
        <v>93694</v>
      </c>
      <c r="H31" s="31">
        <f t="shared" si="7"/>
        <v>5.111904407267553</v>
      </c>
    </row>
    <row r="32" spans="2:8" s="16" customFormat="1" ht="12">
      <c r="B32" s="30" t="s">
        <v>14</v>
      </c>
      <c r="C32" s="35">
        <f t="shared" si="2"/>
        <v>38</v>
      </c>
      <c r="D32" s="44">
        <f t="shared" si="5"/>
        <v>525.5878284923928</v>
      </c>
      <c r="E32" s="44">
        <f t="shared" si="3"/>
        <v>30412</v>
      </c>
      <c r="F32" s="43">
        <f t="shared" si="6"/>
        <v>1.7332201865554044</v>
      </c>
      <c r="G32" s="44">
        <f t="shared" si="4"/>
        <v>29227</v>
      </c>
      <c r="H32" s="31">
        <f t="shared" si="7"/>
        <v>1.594612569761231</v>
      </c>
    </row>
    <row r="33" spans="2:8" s="16" customFormat="1" ht="12">
      <c r="B33" s="30" t="s">
        <v>95</v>
      </c>
      <c r="C33" s="35">
        <f t="shared" si="2"/>
        <v>43</v>
      </c>
      <c r="D33" s="44">
        <f t="shared" si="5"/>
        <v>594.7441217150761</v>
      </c>
      <c r="E33" s="44">
        <f t="shared" si="3"/>
        <v>41805</v>
      </c>
      <c r="F33" s="43">
        <f t="shared" si="6"/>
        <v>2.382522356272152</v>
      </c>
      <c r="G33" s="44">
        <f t="shared" si="4"/>
        <v>29911</v>
      </c>
      <c r="H33" s="31">
        <f t="shared" si="7"/>
        <v>1.6319313160477702</v>
      </c>
    </row>
    <row r="34" spans="2:8" s="16" customFormat="1" ht="12">
      <c r="B34" s="30" t="s">
        <v>7</v>
      </c>
      <c r="C34" s="35">
        <f t="shared" si="2"/>
        <v>43</v>
      </c>
      <c r="D34" s="44">
        <f t="shared" si="5"/>
        <v>594.7441217150761</v>
      </c>
      <c r="E34" s="44">
        <f t="shared" si="3"/>
        <v>61525</v>
      </c>
      <c r="F34" s="43">
        <f t="shared" si="6"/>
        <v>3.506391292181417</v>
      </c>
      <c r="G34" s="44">
        <f t="shared" si="4"/>
        <v>13544</v>
      </c>
      <c r="H34" s="31">
        <f t="shared" si="7"/>
        <v>0.7389548241299522</v>
      </c>
    </row>
    <row r="35" spans="2:8" s="16" customFormat="1" ht="12">
      <c r="B35" s="30" t="s">
        <v>15</v>
      </c>
      <c r="C35" s="35">
        <f t="shared" si="2"/>
        <v>43</v>
      </c>
      <c r="D35" s="44">
        <f t="shared" si="5"/>
        <v>594.7441217150761</v>
      </c>
      <c r="E35" s="44">
        <f t="shared" si="3"/>
        <v>317537</v>
      </c>
      <c r="F35" s="43">
        <f t="shared" si="6"/>
        <v>18.09685447777994</v>
      </c>
      <c r="G35" s="44">
        <f t="shared" si="4"/>
        <v>87376</v>
      </c>
      <c r="H35" s="31">
        <f t="shared" si="7"/>
        <v>4.767197040252414</v>
      </c>
    </row>
    <row r="36" spans="2:8" s="16" customFormat="1" ht="12">
      <c r="B36" s="30" t="s">
        <v>122</v>
      </c>
      <c r="C36" s="35">
        <f t="shared" si="2"/>
        <v>43</v>
      </c>
      <c r="D36" s="44">
        <f t="shared" si="5"/>
        <v>594.7441217150761</v>
      </c>
      <c r="E36" s="44">
        <f t="shared" si="3"/>
        <v>39243</v>
      </c>
      <c r="F36" s="43">
        <f t="shared" si="6"/>
        <v>2.236510580724508</v>
      </c>
      <c r="G36" s="44">
        <f t="shared" si="4"/>
        <v>34220</v>
      </c>
      <c r="H36" s="31">
        <f t="shared" si="7"/>
        <v>1.8670285057388485</v>
      </c>
    </row>
    <row r="37" spans="2:8" s="16" customFormat="1" ht="12">
      <c r="B37" s="30" t="s">
        <v>12</v>
      </c>
      <c r="C37" s="35">
        <f t="shared" si="2"/>
        <v>93</v>
      </c>
      <c r="D37" s="44">
        <f t="shared" si="5"/>
        <v>1286.3070539419086</v>
      </c>
      <c r="E37" s="44">
        <f t="shared" si="3"/>
        <v>41597</v>
      </c>
      <c r="F37" s="43">
        <f t="shared" si="6"/>
        <v>2.370668160599275</v>
      </c>
      <c r="G37" s="44">
        <f t="shared" si="4"/>
        <v>45418</v>
      </c>
      <c r="H37" s="31">
        <f t="shared" si="7"/>
        <v>2.4779865772544425</v>
      </c>
    </row>
    <row r="38" spans="2:8" s="16" customFormat="1" ht="12">
      <c r="B38" s="30" t="s">
        <v>10</v>
      </c>
      <c r="C38" s="35">
        <f t="shared" si="2"/>
        <v>43</v>
      </c>
      <c r="D38" s="44">
        <f t="shared" si="5"/>
        <v>594.7441217150761</v>
      </c>
      <c r="E38" s="44">
        <f t="shared" si="3"/>
        <v>120623</v>
      </c>
      <c r="F38" s="43">
        <f t="shared" si="6"/>
        <v>6.87446463773749</v>
      </c>
      <c r="G38" s="44">
        <f t="shared" si="4"/>
        <v>103643</v>
      </c>
      <c r="H38" s="31">
        <f t="shared" si="7"/>
        <v>5.654717575110797</v>
      </c>
    </row>
    <row r="39" spans="2:8" s="16" customFormat="1" ht="12">
      <c r="B39" s="30" t="s">
        <v>121</v>
      </c>
      <c r="C39" s="35">
        <f t="shared" si="2"/>
        <v>78</v>
      </c>
      <c r="D39" s="44">
        <f t="shared" si="5"/>
        <v>1078.8381742738588</v>
      </c>
      <c r="E39" s="44">
        <f t="shared" si="3"/>
        <v>85118</v>
      </c>
      <c r="F39" s="43">
        <f t="shared" si="6"/>
        <v>4.850987631172659</v>
      </c>
      <c r="G39" s="44">
        <f t="shared" si="4"/>
        <v>49952</v>
      </c>
      <c r="H39" s="31">
        <f t="shared" si="7"/>
        <v>2.725359670329251</v>
      </c>
    </row>
    <row r="40" spans="2:8" s="16" customFormat="1" ht="12">
      <c r="B40" s="30" t="s">
        <v>19</v>
      </c>
      <c r="C40" s="35">
        <f t="shared" si="2"/>
        <v>63</v>
      </c>
      <c r="D40" s="44">
        <f t="shared" si="5"/>
        <v>871.369294605809</v>
      </c>
      <c r="E40" s="44">
        <f t="shared" si="3"/>
        <v>128221</v>
      </c>
      <c r="F40" s="43">
        <f t="shared" si="6"/>
        <v>7.307484727749589</v>
      </c>
      <c r="G40" s="44">
        <f t="shared" si="4"/>
        <v>77906</v>
      </c>
      <c r="H40" s="31">
        <f t="shared" si="7"/>
        <v>4.250517906723867</v>
      </c>
    </row>
    <row r="41" spans="2:8" s="16" customFormat="1" ht="12.75" thickBot="1">
      <c r="B41" s="32" t="s">
        <v>11</v>
      </c>
      <c r="C41" s="40">
        <f t="shared" si="2"/>
        <v>93</v>
      </c>
      <c r="D41" s="46">
        <f>C41*100/$C$5</f>
        <v>1286.3070539419086</v>
      </c>
      <c r="E41" s="46">
        <f>1754653-D21</f>
        <v>70458</v>
      </c>
      <c r="F41" s="45">
        <f>E41*100/$D$5</f>
        <v>4.015494801536258</v>
      </c>
      <c r="G41" s="46">
        <f>1832859-E21</f>
        <v>83615</v>
      </c>
      <c r="H41" s="33">
        <f>G41*100/$E$5</f>
        <v>4.561998495247043</v>
      </c>
    </row>
    <row r="42" spans="3:14" s="16" customFormat="1" ht="12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2:12" ht="12.75">
      <c r="B43" s="379" t="s">
        <v>98</v>
      </c>
      <c r="C43" s="379"/>
      <c r="D43" s="379"/>
      <c r="E43" s="379"/>
      <c r="G43" s="380" t="s">
        <v>99</v>
      </c>
      <c r="H43" s="380"/>
      <c r="I43" s="380"/>
      <c r="J43" s="380"/>
      <c r="K43" s="380"/>
      <c r="L43" s="380"/>
    </row>
    <row r="44" ht="13.5" customHeight="1"/>
  </sheetData>
  <sheetProtection/>
  <mergeCells count="12">
    <mergeCell ref="B43:E43"/>
    <mergeCell ref="G43:L43"/>
    <mergeCell ref="B2:K2"/>
    <mergeCell ref="C24:C25"/>
    <mergeCell ref="D24:D25"/>
    <mergeCell ref="B24:B25"/>
    <mergeCell ref="F3:H3"/>
    <mergeCell ref="E24:H24"/>
    <mergeCell ref="B23:N23"/>
    <mergeCell ref="D3:E3"/>
    <mergeCell ref="C3:C4"/>
    <mergeCell ref="B3:B4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2:R58"/>
  <sheetViews>
    <sheetView zoomScalePageLayoutView="0" workbookViewId="0" topLeftCell="B1">
      <selection activeCell="C31" sqref="C31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14.140625" style="0" bestFit="1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2" spans="2:18" s="16" customFormat="1" ht="12.75" customHeight="1" thickBot="1">
      <c r="B2" s="384" t="s">
        <v>39</v>
      </c>
      <c r="C2" s="384"/>
      <c r="D2" s="384"/>
      <c r="E2" s="384"/>
      <c r="F2" s="384"/>
      <c r="G2" s="384"/>
      <c r="H2" s="384"/>
      <c r="I2" s="384"/>
      <c r="J2" s="165"/>
      <c r="K2" s="165"/>
      <c r="L2" s="165"/>
      <c r="M2" s="158"/>
      <c r="N2" s="158"/>
      <c r="O2" s="158"/>
      <c r="P2" s="158"/>
      <c r="Q2" s="158"/>
      <c r="R2" s="158"/>
    </row>
    <row r="3" spans="1:12" s="16" customFormat="1" ht="27.75" customHeight="1">
      <c r="A3" s="18"/>
      <c r="B3" s="371" t="s">
        <v>155</v>
      </c>
      <c r="C3" s="367" t="s">
        <v>160</v>
      </c>
      <c r="D3" s="367" t="s">
        <v>157</v>
      </c>
      <c r="E3" s="367"/>
      <c r="F3" s="381" t="s">
        <v>168</v>
      </c>
      <c r="G3" s="367" t="s">
        <v>169</v>
      </c>
      <c r="H3" s="367" t="s">
        <v>170</v>
      </c>
      <c r="I3" s="367"/>
      <c r="J3" s="381" t="s">
        <v>32</v>
      </c>
      <c r="K3" s="385" t="s">
        <v>34</v>
      </c>
      <c r="L3" s="385" t="s">
        <v>35</v>
      </c>
    </row>
    <row r="4" spans="2:12" s="16" customFormat="1" ht="15.75" customHeight="1" thickBot="1">
      <c r="B4" s="372"/>
      <c r="C4" s="383"/>
      <c r="D4" s="93" t="s">
        <v>0</v>
      </c>
      <c r="E4" s="93" t="s">
        <v>1</v>
      </c>
      <c r="F4" s="382"/>
      <c r="G4" s="383"/>
      <c r="H4" s="93" t="s">
        <v>0</v>
      </c>
      <c r="I4" s="93" t="s">
        <v>1</v>
      </c>
      <c r="J4" s="382"/>
      <c r="K4" s="386"/>
      <c r="L4" s="387"/>
    </row>
    <row r="5" spans="1:12" s="16" customFormat="1" ht="12.75" customHeight="1">
      <c r="A5" s="17"/>
      <c r="B5" s="30" t="s">
        <v>8</v>
      </c>
      <c r="C5" s="53">
        <v>49</v>
      </c>
      <c r="D5" s="54">
        <v>1656891</v>
      </c>
      <c r="E5" s="54">
        <v>1743163</v>
      </c>
      <c r="F5" s="147">
        <v>0.0024305555555555556</v>
      </c>
      <c r="G5" s="56">
        <v>50</v>
      </c>
      <c r="H5" s="57">
        <v>1663428</v>
      </c>
      <c r="I5" s="57">
        <v>1740645</v>
      </c>
      <c r="J5" s="55">
        <v>0.0023958333333333336</v>
      </c>
      <c r="K5" s="58">
        <f>F5-J5</f>
        <v>3.472222222222201E-05</v>
      </c>
      <c r="L5" s="59">
        <f aca="true" t="shared" si="0" ref="L5:L12">K5*100/F5</f>
        <v>1.42857142857142</v>
      </c>
    </row>
    <row r="6" spans="1:12" s="16" customFormat="1" ht="12">
      <c r="A6" s="17"/>
      <c r="B6" s="30" t="s">
        <v>17</v>
      </c>
      <c r="C6" s="53">
        <v>96</v>
      </c>
      <c r="D6" s="54">
        <v>1619657</v>
      </c>
      <c r="E6" s="54">
        <v>1727619</v>
      </c>
      <c r="F6" s="147">
        <v>0.003472222222222222</v>
      </c>
      <c r="G6" s="56">
        <v>96</v>
      </c>
      <c r="H6" s="57">
        <v>1604539</v>
      </c>
      <c r="I6" s="57">
        <v>1726759</v>
      </c>
      <c r="J6" s="55">
        <v>0.003356481481481481</v>
      </c>
      <c r="K6" s="60">
        <f>F6-J6</f>
        <v>0.00011574074074074091</v>
      </c>
      <c r="L6" s="59">
        <f t="shared" si="0"/>
        <v>3.3333333333333384</v>
      </c>
    </row>
    <row r="7" spans="1:12" s="16" customFormat="1" ht="12">
      <c r="A7" s="17"/>
      <c r="B7" s="30" t="s">
        <v>9</v>
      </c>
      <c r="C7" s="53">
        <v>46</v>
      </c>
      <c r="D7" s="54">
        <v>1684136</v>
      </c>
      <c r="E7" s="54">
        <v>1739932</v>
      </c>
      <c r="F7" s="147">
        <v>0.0010185185185185186</v>
      </c>
      <c r="G7" s="56">
        <v>50</v>
      </c>
      <c r="H7" s="57">
        <v>1703978</v>
      </c>
      <c r="I7" s="57">
        <v>1732040</v>
      </c>
      <c r="J7" s="55">
        <v>0.0004050925925925926</v>
      </c>
      <c r="K7" s="60">
        <f>F7-J7</f>
        <v>0.0006134259259259261</v>
      </c>
      <c r="L7" s="59">
        <f t="shared" si="0"/>
        <v>60.22727272727274</v>
      </c>
    </row>
    <row r="8" spans="1:12" s="16" customFormat="1" ht="12">
      <c r="A8" s="17"/>
      <c r="B8" s="30" t="s">
        <v>19</v>
      </c>
      <c r="C8" s="53">
        <v>100</v>
      </c>
      <c r="D8" s="54">
        <v>1604600</v>
      </c>
      <c r="E8" s="54">
        <v>1712607</v>
      </c>
      <c r="F8" s="147">
        <v>0.011701388888888891</v>
      </c>
      <c r="G8" s="56">
        <v>100</v>
      </c>
      <c r="H8" s="57">
        <v>1601396</v>
      </c>
      <c r="I8" s="57">
        <v>1705786</v>
      </c>
      <c r="J8" s="55">
        <v>0.011516203703703702</v>
      </c>
      <c r="K8" s="37">
        <f>ABS(F8-J8)</f>
        <v>0.00018518518518518927</v>
      </c>
      <c r="L8" s="152">
        <f t="shared" si="0"/>
        <v>1.5825914935707566</v>
      </c>
    </row>
    <row r="9" spans="1:12" s="16" customFormat="1" ht="12">
      <c r="A9" s="17"/>
      <c r="B9" s="30" t="s">
        <v>12</v>
      </c>
      <c r="C9" s="53">
        <v>50</v>
      </c>
      <c r="D9" s="63">
        <v>1699849</v>
      </c>
      <c r="E9" s="63">
        <v>1782160</v>
      </c>
      <c r="F9" s="147">
        <v>0.006817129629629629</v>
      </c>
      <c r="G9" s="56">
        <v>50</v>
      </c>
      <c r="H9" s="65">
        <v>1711643</v>
      </c>
      <c r="I9" s="65">
        <v>1785715</v>
      </c>
      <c r="J9" s="64">
        <v>0.006782407407407408</v>
      </c>
      <c r="K9" s="37">
        <f>ABS(F9-J9)</f>
        <v>3.472222222222071E-05</v>
      </c>
      <c r="L9" s="152">
        <f t="shared" si="0"/>
        <v>0.5093378607809627</v>
      </c>
    </row>
    <row r="10" spans="1:12" s="16" customFormat="1" ht="12">
      <c r="A10" s="17"/>
      <c r="B10" s="30" t="s">
        <v>15</v>
      </c>
      <c r="C10" s="53">
        <v>98</v>
      </c>
      <c r="D10" s="63">
        <v>1629504</v>
      </c>
      <c r="E10" s="63">
        <v>1710992</v>
      </c>
      <c r="F10" s="147">
        <v>0.002893518518518519</v>
      </c>
      <c r="G10" s="56" t="s">
        <v>3</v>
      </c>
      <c r="H10" s="63" t="s">
        <v>3</v>
      </c>
      <c r="I10" s="63" t="s">
        <v>3</v>
      </c>
      <c r="J10" s="64">
        <v>1.1574074074074073E-05</v>
      </c>
      <c r="K10" s="293">
        <f>F10-J10</f>
        <v>0.002881944444444445</v>
      </c>
      <c r="L10" s="294">
        <f t="shared" si="0"/>
        <v>99.6</v>
      </c>
    </row>
    <row r="11" spans="1:12" s="16" customFormat="1" ht="12">
      <c r="A11" s="17"/>
      <c r="B11" s="30" t="s">
        <v>14</v>
      </c>
      <c r="C11" s="53">
        <v>100</v>
      </c>
      <c r="D11" s="63">
        <v>1634356</v>
      </c>
      <c r="E11" s="63">
        <v>311032</v>
      </c>
      <c r="F11" s="147">
        <v>0.001875</v>
      </c>
      <c r="G11" s="56" t="s">
        <v>3</v>
      </c>
      <c r="H11" s="65" t="s">
        <v>3</v>
      </c>
      <c r="I11" s="65" t="s">
        <v>3</v>
      </c>
      <c r="J11" s="64">
        <v>6.944444444444444E-05</v>
      </c>
      <c r="K11" s="293">
        <f>F11-J11</f>
        <v>0.0018055555555555555</v>
      </c>
      <c r="L11" s="294">
        <f t="shared" si="0"/>
        <v>96.2962962962963</v>
      </c>
    </row>
    <row r="12" spans="1:12" s="16" customFormat="1" ht="12">
      <c r="A12" s="17"/>
      <c r="B12" s="30" t="s">
        <v>10</v>
      </c>
      <c r="C12" s="53">
        <v>50</v>
      </c>
      <c r="D12" s="66">
        <v>1504708</v>
      </c>
      <c r="E12" s="66">
        <v>1588169</v>
      </c>
      <c r="F12" s="148">
        <v>0.0046875</v>
      </c>
      <c r="G12" s="56">
        <v>50</v>
      </c>
      <c r="H12" s="68">
        <v>1536786</v>
      </c>
      <c r="I12" s="68">
        <v>1589828</v>
      </c>
      <c r="J12" s="67">
        <v>0.00462962962962963</v>
      </c>
      <c r="K12" s="37">
        <f>ABS(F12-J12)</f>
        <v>5.7870370370369587E-05</v>
      </c>
      <c r="L12" s="152">
        <f t="shared" si="0"/>
        <v>1.2345679012345512</v>
      </c>
    </row>
    <row r="13" spans="1:15" s="16" customFormat="1" ht="12">
      <c r="A13" s="17"/>
      <c r="B13" s="30" t="s">
        <v>121</v>
      </c>
      <c r="C13" s="53">
        <v>61</v>
      </c>
      <c r="D13" s="63">
        <v>1653819</v>
      </c>
      <c r="E13" s="63">
        <v>1745292</v>
      </c>
      <c r="F13" s="147">
        <v>0.007222222222222223</v>
      </c>
      <c r="G13" s="56">
        <v>62</v>
      </c>
      <c r="H13" s="65">
        <v>1636781</v>
      </c>
      <c r="I13" s="65">
        <v>1767812</v>
      </c>
      <c r="J13" s="64">
        <v>0.007256944444444444</v>
      </c>
      <c r="K13" s="61">
        <f>ABS(F13-J13)</f>
        <v>3.472222222222158E-05</v>
      </c>
      <c r="L13" s="62">
        <f>-K13*100/F13</f>
        <v>-0.48076923076922184</v>
      </c>
      <c r="N13" s="18"/>
      <c r="O13" s="18"/>
    </row>
    <row r="14" spans="1:12" s="16" customFormat="1" ht="12">
      <c r="A14" s="17"/>
      <c r="B14" s="30" t="s">
        <v>122</v>
      </c>
      <c r="C14" s="53">
        <v>50</v>
      </c>
      <c r="D14" s="63">
        <v>1654186</v>
      </c>
      <c r="E14" s="63">
        <v>1743410</v>
      </c>
      <c r="F14" s="147">
        <v>0.0029745370370370373</v>
      </c>
      <c r="G14" s="56">
        <v>50</v>
      </c>
      <c r="H14" s="65">
        <v>1630478</v>
      </c>
      <c r="I14" s="65">
        <v>250634</v>
      </c>
      <c r="J14" s="64">
        <v>0.0002893518518518519</v>
      </c>
      <c r="K14" s="293">
        <f>F14-J14</f>
        <v>0.0026851851851851854</v>
      </c>
      <c r="L14" s="294">
        <f aca="true" t="shared" si="1" ref="L14:L20">K14*100/F14</f>
        <v>90.27237354085604</v>
      </c>
    </row>
    <row r="15" spans="1:12" s="16" customFormat="1" ht="12">
      <c r="A15" s="17"/>
      <c r="B15" s="30" t="s">
        <v>95</v>
      </c>
      <c r="C15" s="53">
        <v>69</v>
      </c>
      <c r="D15" s="63">
        <v>1711046</v>
      </c>
      <c r="E15" s="63">
        <v>1782252</v>
      </c>
      <c r="F15" s="147">
        <v>0.0037847222222222223</v>
      </c>
      <c r="G15" s="56">
        <v>60</v>
      </c>
      <c r="H15" s="65">
        <v>1711154</v>
      </c>
      <c r="I15" s="65">
        <v>1784692</v>
      </c>
      <c r="J15" s="64">
        <v>0.003761574074074074</v>
      </c>
      <c r="K15" s="60">
        <f>F15-J15</f>
        <v>2.3148148148148442E-05</v>
      </c>
      <c r="L15" s="59">
        <f t="shared" si="1"/>
        <v>0.6116207951070414</v>
      </c>
    </row>
    <row r="16" spans="1:12" s="16" customFormat="1" ht="12">
      <c r="A16" s="17"/>
      <c r="B16" s="30" t="s">
        <v>16</v>
      </c>
      <c r="C16" s="53">
        <v>50</v>
      </c>
      <c r="D16" s="63">
        <v>1676827</v>
      </c>
      <c r="E16" s="63">
        <v>1756321</v>
      </c>
      <c r="F16" s="147">
        <v>0.0033912037037037036</v>
      </c>
      <c r="G16" s="56">
        <v>50</v>
      </c>
      <c r="H16" s="65">
        <v>1682979</v>
      </c>
      <c r="I16" s="65">
        <v>1751965</v>
      </c>
      <c r="J16" s="64">
        <v>0.003321759259259259</v>
      </c>
      <c r="K16" s="60">
        <f>F16-J16</f>
        <v>6.944444444444446E-05</v>
      </c>
      <c r="L16" s="59">
        <f t="shared" si="1"/>
        <v>2.0477815699658706</v>
      </c>
    </row>
    <row r="17" spans="1:12" s="16" customFormat="1" ht="12">
      <c r="A17" s="17"/>
      <c r="B17" s="30" t="s">
        <v>94</v>
      </c>
      <c r="C17" s="53">
        <v>99</v>
      </c>
      <c r="D17" s="63">
        <v>1563441</v>
      </c>
      <c r="E17" s="63">
        <v>1143483</v>
      </c>
      <c r="F17" s="147">
        <v>0.002199074074074074</v>
      </c>
      <c r="G17" s="56" t="s">
        <v>3</v>
      </c>
      <c r="H17" s="65" t="s">
        <v>3</v>
      </c>
      <c r="I17" s="65" t="s">
        <v>3</v>
      </c>
      <c r="J17" s="64">
        <v>0.00020833333333333335</v>
      </c>
      <c r="K17" s="293">
        <f>ABS(F17-J17)</f>
        <v>0.001990740740740741</v>
      </c>
      <c r="L17" s="294">
        <f t="shared" si="1"/>
        <v>90.52631578947367</v>
      </c>
    </row>
    <row r="18" spans="1:12" s="16" customFormat="1" ht="12">
      <c r="A18" s="17"/>
      <c r="B18" s="30" t="s">
        <v>7</v>
      </c>
      <c r="C18" s="53">
        <v>50</v>
      </c>
      <c r="D18" s="63">
        <v>1655030</v>
      </c>
      <c r="E18" s="63">
        <v>1780491</v>
      </c>
      <c r="F18" s="147">
        <v>0.002199074074074074</v>
      </c>
      <c r="G18" s="56">
        <v>50</v>
      </c>
      <c r="H18" s="65">
        <v>1654187</v>
      </c>
      <c r="I18" s="65">
        <v>1776002</v>
      </c>
      <c r="J18" s="64">
        <v>0.001712962962962963</v>
      </c>
      <c r="K18" s="37">
        <f>ABS(F18-J18)</f>
        <v>0.0004861111111111112</v>
      </c>
      <c r="L18" s="152">
        <f t="shared" si="1"/>
        <v>22.10526315789474</v>
      </c>
    </row>
    <row r="19" spans="1:12" s="16" customFormat="1" ht="12">
      <c r="A19" s="17"/>
      <c r="B19" s="30" t="s">
        <v>11</v>
      </c>
      <c r="C19" s="53">
        <v>50</v>
      </c>
      <c r="D19" s="54">
        <v>1663100</v>
      </c>
      <c r="E19" s="54">
        <v>1740465</v>
      </c>
      <c r="F19" s="147">
        <v>0.01982638888888889</v>
      </c>
      <c r="G19" s="56">
        <v>50</v>
      </c>
      <c r="H19" s="57">
        <v>1675900</v>
      </c>
      <c r="I19" s="57">
        <v>1738699</v>
      </c>
      <c r="J19" s="55">
        <v>0.0021180555555555553</v>
      </c>
      <c r="K19" s="293">
        <f>F19-J19</f>
        <v>0.017708333333333333</v>
      </c>
      <c r="L19" s="294">
        <f t="shared" si="1"/>
        <v>89.3169877408056</v>
      </c>
    </row>
    <row r="20" spans="2:12" s="16" customFormat="1" ht="12.75" thickBot="1">
      <c r="B20" s="237" t="s">
        <v>118</v>
      </c>
      <c r="C20" s="238">
        <v>50</v>
      </c>
      <c r="D20" s="239">
        <v>1689267</v>
      </c>
      <c r="E20" s="239">
        <v>557576</v>
      </c>
      <c r="F20" s="240">
        <v>0.0028125</v>
      </c>
      <c r="G20" s="241" t="s">
        <v>3</v>
      </c>
      <c r="H20" s="242" t="s">
        <v>3</v>
      </c>
      <c r="I20" s="242" t="s">
        <v>3</v>
      </c>
      <c r="J20" s="243">
        <v>0</v>
      </c>
      <c r="K20" s="295">
        <f>F20-J20</f>
        <v>0.0028125</v>
      </c>
      <c r="L20" s="296">
        <f t="shared" si="1"/>
        <v>100</v>
      </c>
    </row>
    <row r="21" spans="2:12" s="16" customFormat="1" ht="12">
      <c r="B21" s="18"/>
      <c r="C21" s="248"/>
      <c r="D21" s="245"/>
      <c r="E21" s="245"/>
      <c r="F21" s="229"/>
      <c r="G21" s="50"/>
      <c r="H21" s="246"/>
      <c r="I21" s="246"/>
      <c r="J21" s="247"/>
      <c r="K21" s="229"/>
      <c r="L21" s="70"/>
    </row>
    <row r="22" spans="2:10" s="16" customFormat="1" ht="12">
      <c r="B22" s="358" t="s">
        <v>40</v>
      </c>
      <c r="C22" s="346"/>
      <c r="E22" s="380" t="s">
        <v>100</v>
      </c>
      <c r="F22" s="380"/>
      <c r="G22" s="380"/>
      <c r="H22" s="380"/>
      <c r="I22" s="380"/>
      <c r="J22" s="380"/>
    </row>
    <row r="23" spans="2:3" s="16" customFormat="1" ht="24.75" thickBot="1">
      <c r="B23" s="249" t="s">
        <v>155</v>
      </c>
      <c r="C23" s="250" t="s">
        <v>33</v>
      </c>
    </row>
    <row r="24" spans="2:3" s="16" customFormat="1" ht="12">
      <c r="B24" s="30" t="s">
        <v>9</v>
      </c>
      <c r="C24" s="115">
        <v>0.0010185185185185186</v>
      </c>
    </row>
    <row r="25" spans="2:3" s="16" customFormat="1" ht="12">
      <c r="B25" s="30" t="s">
        <v>14</v>
      </c>
      <c r="C25" s="37">
        <v>0.001875</v>
      </c>
    </row>
    <row r="26" spans="2:15" s="16" customFormat="1" ht="12">
      <c r="B26" s="30" t="s">
        <v>94</v>
      </c>
      <c r="C26" s="37">
        <v>0.002199074074074074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 s="16" customFormat="1" ht="12">
      <c r="B27" s="30" t="s">
        <v>7</v>
      </c>
      <c r="C27" s="37">
        <v>0.002199074074074074</v>
      </c>
      <c r="D27" s="1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 s="16" customFormat="1" ht="12">
      <c r="B28" s="30" t="s">
        <v>8</v>
      </c>
      <c r="C28" s="37">
        <v>0.0024305555555555556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 s="16" customFormat="1" ht="12">
      <c r="B29" s="30" t="s">
        <v>118</v>
      </c>
      <c r="C29" s="37">
        <v>0.0028125</v>
      </c>
      <c r="D29" s="70"/>
      <c r="E29" s="50"/>
      <c r="F29" s="70"/>
      <c r="G29" s="50"/>
      <c r="H29" s="50"/>
      <c r="I29" s="50"/>
      <c r="J29" s="50"/>
      <c r="K29" s="50"/>
      <c r="L29" s="50"/>
      <c r="M29" s="50"/>
      <c r="N29" s="70"/>
      <c r="O29" s="70"/>
    </row>
    <row r="30" spans="2:15" s="16" customFormat="1" ht="13.5" customHeight="1">
      <c r="B30" s="30" t="s">
        <v>15</v>
      </c>
      <c r="C30" s="37">
        <v>0.002893518518518519</v>
      </c>
      <c r="D30" s="70"/>
      <c r="E30" s="50"/>
      <c r="F30" s="70"/>
      <c r="G30" s="50"/>
      <c r="H30" s="50"/>
      <c r="I30" s="50"/>
      <c r="J30" s="50"/>
      <c r="K30" s="50"/>
      <c r="L30" s="50"/>
      <c r="M30" s="50"/>
      <c r="N30" s="70"/>
      <c r="O30" s="70"/>
    </row>
    <row r="31" spans="2:15" s="16" customFormat="1" ht="13.5" customHeight="1">
      <c r="B31" s="30" t="s">
        <v>122</v>
      </c>
      <c r="C31" s="37">
        <v>0.0029745370370370373</v>
      </c>
      <c r="D31" s="70"/>
      <c r="E31" s="50"/>
      <c r="F31" s="70"/>
      <c r="G31" s="50"/>
      <c r="H31" s="50"/>
      <c r="I31" s="50"/>
      <c r="J31" s="50"/>
      <c r="K31" s="50"/>
      <c r="L31" s="50"/>
      <c r="M31" s="50"/>
      <c r="N31" s="70"/>
      <c r="O31" s="70"/>
    </row>
    <row r="32" spans="2:15" s="16" customFormat="1" ht="12">
      <c r="B32" s="30" t="s">
        <v>16</v>
      </c>
      <c r="C32" s="37">
        <v>0.0033912037037037036</v>
      </c>
      <c r="D32" s="70"/>
      <c r="E32" s="50"/>
      <c r="F32" s="70"/>
      <c r="G32" s="50"/>
      <c r="H32" s="50"/>
      <c r="I32" s="50"/>
      <c r="J32" s="50"/>
      <c r="K32" s="50"/>
      <c r="L32" s="50"/>
      <c r="M32" s="50"/>
      <c r="N32" s="70"/>
      <c r="O32" s="70"/>
    </row>
    <row r="33" spans="2:15" s="16" customFormat="1" ht="12">
      <c r="B33" s="30" t="s">
        <v>17</v>
      </c>
      <c r="C33" s="37">
        <v>0.003472222222222222</v>
      </c>
      <c r="D33" s="254"/>
      <c r="E33" s="50"/>
      <c r="F33" s="70"/>
      <c r="G33" s="50"/>
      <c r="H33" s="50"/>
      <c r="I33" s="50"/>
      <c r="J33" s="50"/>
      <c r="K33" s="50"/>
      <c r="L33" s="50"/>
      <c r="M33" s="50"/>
      <c r="N33" s="70"/>
      <c r="O33" s="70"/>
    </row>
    <row r="34" spans="2:15" s="16" customFormat="1" ht="12">
      <c r="B34" s="30" t="s">
        <v>95</v>
      </c>
      <c r="C34" s="37">
        <v>0.0037847222222222223</v>
      </c>
      <c r="D34" s="254"/>
      <c r="E34" s="50"/>
      <c r="F34" s="70"/>
      <c r="G34" s="50"/>
      <c r="H34" s="50"/>
      <c r="I34" s="50"/>
      <c r="J34" s="50"/>
      <c r="K34" s="50"/>
      <c r="L34" s="50"/>
      <c r="M34" s="50"/>
      <c r="N34" s="70"/>
      <c r="O34" s="70"/>
    </row>
    <row r="35" spans="2:15" s="16" customFormat="1" ht="12">
      <c r="B35" s="30" t="s">
        <v>10</v>
      </c>
      <c r="C35" s="71">
        <v>0.0046875</v>
      </c>
      <c r="D35" s="254"/>
      <c r="E35" s="50"/>
      <c r="F35" s="70"/>
      <c r="G35" s="50"/>
      <c r="H35" s="50"/>
      <c r="I35" s="50"/>
      <c r="J35" s="50"/>
      <c r="K35" s="50"/>
      <c r="L35" s="50"/>
      <c r="M35" s="50"/>
      <c r="N35" s="70"/>
      <c r="O35" s="70"/>
    </row>
    <row r="36" spans="2:15" s="16" customFormat="1" ht="12">
      <c r="B36" s="30" t="s">
        <v>12</v>
      </c>
      <c r="C36" s="37">
        <v>0.006817129629629629</v>
      </c>
      <c r="D36" s="254"/>
      <c r="E36" s="50"/>
      <c r="F36" s="70"/>
      <c r="G36" s="50"/>
      <c r="H36" s="50"/>
      <c r="I36" s="50"/>
      <c r="J36" s="50"/>
      <c r="K36" s="50"/>
      <c r="L36" s="50"/>
      <c r="M36" s="50"/>
      <c r="N36" s="70"/>
      <c r="O36" s="70"/>
    </row>
    <row r="37" spans="2:15" s="16" customFormat="1" ht="12">
      <c r="B37" s="30" t="s">
        <v>121</v>
      </c>
      <c r="C37" s="37">
        <v>0.007222222222222223</v>
      </c>
      <c r="D37" s="254"/>
      <c r="E37" s="50"/>
      <c r="F37" s="70"/>
      <c r="G37" s="50"/>
      <c r="H37" s="50"/>
      <c r="I37" s="50"/>
      <c r="J37" s="50"/>
      <c r="K37" s="50"/>
      <c r="L37" s="50"/>
      <c r="M37" s="50"/>
      <c r="N37" s="70"/>
      <c r="O37" s="70"/>
    </row>
    <row r="38" spans="2:15" s="16" customFormat="1" ht="12">
      <c r="B38" s="30" t="s">
        <v>19</v>
      </c>
      <c r="C38" s="37">
        <v>0.011701388888888891</v>
      </c>
      <c r="D38" s="254"/>
      <c r="E38" s="50"/>
      <c r="F38" s="70"/>
      <c r="G38" s="50"/>
      <c r="H38" s="50"/>
      <c r="I38" s="50"/>
      <c r="J38" s="50"/>
      <c r="K38" s="50"/>
      <c r="L38" s="50"/>
      <c r="M38" s="50"/>
      <c r="N38" s="70"/>
      <c r="O38" s="70"/>
    </row>
    <row r="39" spans="2:15" ht="13.5" thickBot="1">
      <c r="B39" s="237" t="s">
        <v>11</v>
      </c>
      <c r="C39" s="127">
        <v>0.01982638888888889</v>
      </c>
      <c r="D39" s="254"/>
      <c r="E39" s="5"/>
      <c r="F39" s="4"/>
      <c r="G39" s="5"/>
      <c r="H39" s="5"/>
      <c r="I39" s="5"/>
      <c r="J39" s="5"/>
      <c r="K39" s="5"/>
      <c r="L39" s="5"/>
      <c r="M39" s="5"/>
      <c r="N39" s="4"/>
      <c r="O39" s="4"/>
    </row>
    <row r="40" spans="2:15" ht="12.75">
      <c r="B40" s="3"/>
      <c r="C40" s="5"/>
      <c r="D40" s="4"/>
      <c r="E40" s="5"/>
      <c r="F40" s="4"/>
      <c r="G40" s="5"/>
      <c r="H40" s="5"/>
      <c r="I40" s="5"/>
      <c r="J40" s="5"/>
      <c r="K40" s="5"/>
      <c r="L40" s="5"/>
      <c r="M40" s="5"/>
      <c r="N40" s="4"/>
      <c r="O40" s="4"/>
    </row>
    <row r="41" spans="2:15" ht="12.75">
      <c r="B41" s="358" t="s">
        <v>125</v>
      </c>
      <c r="C41" s="346"/>
      <c r="D41" s="4"/>
      <c r="E41" s="5"/>
      <c r="F41" s="4"/>
      <c r="G41" s="5"/>
      <c r="H41" s="5"/>
      <c r="I41" s="5"/>
      <c r="J41" s="5"/>
      <c r="K41" s="5"/>
      <c r="L41" s="5"/>
      <c r="M41" s="5"/>
      <c r="N41" s="4"/>
      <c r="O41" s="4"/>
    </row>
    <row r="42" spans="2:15" ht="24.75" thickBot="1">
      <c r="B42" s="249" t="s">
        <v>155</v>
      </c>
      <c r="C42" s="250" t="s">
        <v>33</v>
      </c>
      <c r="D42" s="4"/>
      <c r="E42" s="5"/>
      <c r="F42" s="4"/>
      <c r="G42" s="5"/>
      <c r="H42" s="5"/>
      <c r="I42" s="5"/>
      <c r="J42" s="5"/>
      <c r="K42" s="5"/>
      <c r="L42" s="5"/>
      <c r="M42" s="5"/>
      <c r="N42" s="4"/>
      <c r="O42" s="4"/>
    </row>
    <row r="43" spans="2:15" ht="12.75">
      <c r="B43" s="30" t="s">
        <v>118</v>
      </c>
      <c r="C43" s="58">
        <v>1.1574074074074073E-05</v>
      </c>
      <c r="D43" s="4"/>
      <c r="E43" s="5"/>
      <c r="F43" s="4"/>
      <c r="G43" s="5"/>
      <c r="H43" s="5"/>
      <c r="I43" s="5"/>
      <c r="J43" s="5"/>
      <c r="K43" s="5"/>
      <c r="L43" s="5"/>
      <c r="M43" s="5"/>
      <c r="N43" s="4"/>
      <c r="O43" s="4"/>
    </row>
    <row r="44" spans="2:3" ht="12.75">
      <c r="B44" s="30" t="s">
        <v>15</v>
      </c>
      <c r="C44" s="37">
        <v>1.1574074074074073E-05</v>
      </c>
    </row>
    <row r="45" spans="2:3" ht="12.75">
      <c r="B45" s="30" t="s">
        <v>14</v>
      </c>
      <c r="C45" s="37">
        <v>6.944444444444444E-05</v>
      </c>
    </row>
    <row r="46" spans="2:3" ht="12.75">
      <c r="B46" s="30" t="s">
        <v>94</v>
      </c>
      <c r="C46" s="37">
        <v>0.00020833333333333335</v>
      </c>
    </row>
    <row r="47" spans="2:3" ht="12.75">
      <c r="B47" s="30" t="s">
        <v>122</v>
      </c>
      <c r="C47" s="37">
        <v>0.0002893518518518519</v>
      </c>
    </row>
    <row r="48" spans="2:3" ht="12.75">
      <c r="B48" s="30" t="s">
        <v>9</v>
      </c>
      <c r="C48" s="60">
        <v>0.0004050925925925926</v>
      </c>
    </row>
    <row r="49" spans="2:3" ht="12.75">
      <c r="B49" s="30" t="s">
        <v>7</v>
      </c>
      <c r="C49" s="37">
        <v>0.001712962962962963</v>
      </c>
    </row>
    <row r="50" spans="2:10" ht="12.75">
      <c r="B50" s="30" t="s">
        <v>11</v>
      </c>
      <c r="C50" s="60">
        <v>0.0021180555555555553</v>
      </c>
      <c r="D50" s="166"/>
      <c r="E50" s="380" t="s">
        <v>101</v>
      </c>
      <c r="F50" s="380"/>
      <c r="G50" s="380"/>
      <c r="H50" s="380"/>
      <c r="I50" s="380"/>
      <c r="J50" s="380"/>
    </row>
    <row r="51" spans="2:3" ht="12.75">
      <c r="B51" s="30" t="s">
        <v>8</v>
      </c>
      <c r="C51" s="60">
        <v>0.0023958333333333336</v>
      </c>
    </row>
    <row r="52" spans="2:3" ht="12.75">
      <c r="B52" s="30" t="s">
        <v>16</v>
      </c>
      <c r="C52" s="37">
        <v>0.003321759259259259</v>
      </c>
    </row>
    <row r="53" spans="2:3" ht="12.75">
      <c r="B53" s="30" t="s">
        <v>17</v>
      </c>
      <c r="C53" s="60">
        <v>0.003356481481481481</v>
      </c>
    </row>
    <row r="54" spans="2:3" ht="12.75">
      <c r="B54" s="30" t="s">
        <v>95</v>
      </c>
      <c r="C54" s="37">
        <v>0.003761574074074074</v>
      </c>
    </row>
    <row r="55" spans="2:3" ht="12.75">
      <c r="B55" s="30" t="s">
        <v>10</v>
      </c>
      <c r="C55" s="71">
        <v>0.00462962962962963</v>
      </c>
    </row>
    <row r="56" spans="2:3" ht="12.75">
      <c r="B56" s="30" t="s">
        <v>12</v>
      </c>
      <c r="C56" s="37">
        <v>0.006782407407407408</v>
      </c>
    </row>
    <row r="57" spans="2:3" ht="12.75">
      <c r="B57" s="30" t="s">
        <v>121</v>
      </c>
      <c r="C57" s="37">
        <v>0.007256944444444444</v>
      </c>
    </row>
    <row r="58" spans="2:3" ht="13.5" thickBot="1">
      <c r="B58" s="237" t="s">
        <v>19</v>
      </c>
      <c r="C58" s="128">
        <v>0.011516203703703702</v>
      </c>
    </row>
  </sheetData>
  <sheetProtection/>
  <mergeCells count="14">
    <mergeCell ref="B2:I2"/>
    <mergeCell ref="K3:K4"/>
    <mergeCell ref="L3:L4"/>
    <mergeCell ref="H3:I3"/>
    <mergeCell ref="B3:B4"/>
    <mergeCell ref="G3:G4"/>
    <mergeCell ref="F3:F4"/>
    <mergeCell ref="B22:C22"/>
    <mergeCell ref="D3:E3"/>
    <mergeCell ref="E50:J50"/>
    <mergeCell ref="J3:J4"/>
    <mergeCell ref="C3:C4"/>
    <mergeCell ref="E22:J22"/>
    <mergeCell ref="B41:C41"/>
  </mergeCells>
  <printOptions/>
  <pageMargins left="0.75" right="0.75" top="1" bottom="1" header="0.5" footer="0.5"/>
  <pageSetup horizontalDpi="200" verticalDpi="200" orientation="portrait" r:id="rId2"/>
  <ignoredErrors>
    <ignoredError sqref="L1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T157"/>
  <sheetViews>
    <sheetView zoomScalePageLayoutView="0" workbookViewId="0" topLeftCell="A124">
      <selection activeCell="N126" sqref="N126"/>
    </sheetView>
  </sheetViews>
  <sheetFormatPr defaultColWidth="9.140625" defaultRowHeight="12.75"/>
  <cols>
    <col min="1" max="1" width="3.28125" style="16" customWidth="1"/>
    <col min="2" max="2" width="27.00390625" style="16" customWidth="1"/>
    <col min="3" max="3" width="10.421875" style="16" bestFit="1" customWidth="1"/>
    <col min="4" max="4" width="9.140625" style="16" bestFit="1" customWidth="1"/>
    <col min="5" max="5" width="9.8515625" style="16" bestFit="1" customWidth="1"/>
    <col min="6" max="6" width="11.00390625" style="16" customWidth="1"/>
    <col min="7" max="7" width="11.140625" style="16" customWidth="1"/>
    <col min="8" max="8" width="9.421875" style="16" customWidth="1"/>
    <col min="9" max="9" width="8.57421875" style="16" customWidth="1"/>
    <col min="10" max="10" width="8.28125" style="16" customWidth="1"/>
    <col min="11" max="11" width="9.57421875" style="16" customWidth="1"/>
    <col min="12" max="12" width="9.7109375" style="16" customWidth="1"/>
    <col min="13" max="13" width="15.00390625" style="16" customWidth="1"/>
    <col min="14" max="14" width="38.57421875" style="0" bestFit="1" customWidth="1"/>
    <col min="15" max="15" width="15.8515625" style="0" bestFit="1" customWidth="1"/>
    <col min="16" max="16" width="23.00390625" style="0" customWidth="1"/>
    <col min="17" max="17" width="15.8515625" style="0" customWidth="1"/>
    <col min="18" max="18" width="38.57421875" style="0" bestFit="1" customWidth="1"/>
    <col min="19" max="19" width="13.140625" style="0" bestFit="1" customWidth="1"/>
    <col min="20" max="20" width="30.140625" style="0" customWidth="1"/>
  </cols>
  <sheetData>
    <row r="1" spans="2:19" ht="12.75">
      <c r="B1" s="17"/>
      <c r="D1" s="50"/>
      <c r="E1" s="50"/>
      <c r="F1" s="50"/>
      <c r="G1" s="50"/>
      <c r="H1" s="50"/>
      <c r="I1" s="50"/>
      <c r="J1" s="50"/>
      <c r="K1" s="50"/>
      <c r="L1" s="50"/>
      <c r="M1" s="50"/>
      <c r="N1" s="5"/>
      <c r="O1" s="5"/>
      <c r="P1" s="5"/>
      <c r="Q1" s="5"/>
      <c r="R1" s="3"/>
      <c r="S1" s="3"/>
    </row>
    <row r="2" spans="1:19" ht="13.5" customHeight="1" thickBot="1">
      <c r="A2" s="18"/>
      <c r="B2" s="358" t="s">
        <v>171</v>
      </c>
      <c r="C2" s="358"/>
      <c r="D2" s="358"/>
      <c r="E2" s="358"/>
      <c r="F2" s="358"/>
      <c r="G2" s="358"/>
      <c r="H2" s="358"/>
      <c r="I2" s="358"/>
      <c r="J2" s="50"/>
      <c r="K2" s="50"/>
      <c r="L2" s="18"/>
      <c r="M2" s="50"/>
      <c r="N2" s="5"/>
      <c r="O2" s="3"/>
      <c r="P2" s="5"/>
      <c r="Q2" s="5"/>
      <c r="R2" s="3"/>
      <c r="S2" s="3"/>
    </row>
    <row r="3" spans="1:19" s="84" customFormat="1" ht="24.75" thickBot="1">
      <c r="A3" s="86"/>
      <c r="B3" s="83" t="s">
        <v>155</v>
      </c>
      <c r="C3" s="87" t="s">
        <v>4</v>
      </c>
      <c r="D3" s="87" t="s">
        <v>119</v>
      </c>
      <c r="E3" s="87" t="s">
        <v>5</v>
      </c>
      <c r="F3" s="87" t="s">
        <v>120</v>
      </c>
      <c r="G3" s="88" t="s">
        <v>6</v>
      </c>
      <c r="H3" s="51"/>
      <c r="I3" s="51"/>
      <c r="J3" s="51"/>
      <c r="K3" s="51"/>
      <c r="L3" s="51"/>
      <c r="M3" s="51"/>
      <c r="N3" s="8"/>
      <c r="O3" s="8"/>
      <c r="P3" s="8"/>
      <c r="Q3" s="8"/>
      <c r="R3" s="8"/>
      <c r="S3" s="8"/>
    </row>
    <row r="4" spans="2:19" ht="12.75">
      <c r="B4" s="11" t="s">
        <v>2</v>
      </c>
      <c r="C4" s="154">
        <v>0.0219</v>
      </c>
      <c r="D4" s="155">
        <v>0.1122</v>
      </c>
      <c r="E4" s="155">
        <v>0.0164</v>
      </c>
      <c r="F4" s="155">
        <v>0.0405</v>
      </c>
      <c r="G4" s="156">
        <v>0.045</v>
      </c>
      <c r="H4" s="18"/>
      <c r="I4" s="18"/>
      <c r="J4" s="18"/>
      <c r="K4" s="18"/>
      <c r="L4" s="18"/>
      <c r="M4" s="18"/>
      <c r="N4" s="3"/>
      <c r="O4" s="3"/>
      <c r="P4" s="3"/>
      <c r="Q4" s="3"/>
      <c r="R4" s="3"/>
      <c r="S4" s="3"/>
    </row>
    <row r="5" spans="2:7" ht="12.75">
      <c r="B5" s="52" t="s">
        <v>8</v>
      </c>
      <c r="C5" s="89">
        <v>0.0313</v>
      </c>
      <c r="D5" s="90">
        <v>0.2278</v>
      </c>
      <c r="E5" s="90">
        <v>0.0348</v>
      </c>
      <c r="F5" s="90">
        <v>0.0594</v>
      </c>
      <c r="G5" s="91">
        <v>0.064</v>
      </c>
    </row>
    <row r="6" spans="2:7" ht="12.75">
      <c r="B6" s="12" t="s">
        <v>17</v>
      </c>
      <c r="C6" s="89">
        <v>0.0242</v>
      </c>
      <c r="D6" s="90">
        <v>0.3371</v>
      </c>
      <c r="E6" s="90">
        <v>0.0213</v>
      </c>
      <c r="F6" s="90">
        <v>0.0701</v>
      </c>
      <c r="G6" s="91">
        <v>0.0579</v>
      </c>
    </row>
    <row r="7" spans="2:7" ht="12.75">
      <c r="B7" s="12" t="s">
        <v>9</v>
      </c>
      <c r="C7" s="89">
        <v>0.0254</v>
      </c>
      <c r="D7" s="90">
        <v>0.1891</v>
      </c>
      <c r="E7" s="90">
        <v>0.0185</v>
      </c>
      <c r="F7" s="90">
        <v>0.0808</v>
      </c>
      <c r="G7" s="91">
        <v>0.051</v>
      </c>
    </row>
    <row r="8" spans="2:7" ht="12.75">
      <c r="B8" s="12" t="s">
        <v>19</v>
      </c>
      <c r="C8" s="89">
        <v>0.1359</v>
      </c>
      <c r="D8" s="90">
        <v>0.1209</v>
      </c>
      <c r="E8" s="90">
        <v>0.0296</v>
      </c>
      <c r="F8" s="90">
        <v>0.07</v>
      </c>
      <c r="G8" s="91">
        <v>0.050011</v>
      </c>
    </row>
    <row r="9" spans="2:7" ht="12.75">
      <c r="B9" s="12" t="s">
        <v>12</v>
      </c>
      <c r="C9" s="89">
        <v>0.0232</v>
      </c>
      <c r="D9" s="90">
        <v>0.1456</v>
      </c>
      <c r="E9" s="90">
        <v>0.019</v>
      </c>
      <c r="F9" s="90">
        <v>0.09</v>
      </c>
      <c r="G9" s="91">
        <v>0.05</v>
      </c>
    </row>
    <row r="10" spans="2:7" ht="12.75">
      <c r="B10" s="12" t="s">
        <v>15</v>
      </c>
      <c r="C10" s="89">
        <v>0.2543</v>
      </c>
      <c r="D10" s="90">
        <v>0.22</v>
      </c>
      <c r="E10" s="90">
        <v>0.0757</v>
      </c>
      <c r="F10" s="90">
        <v>0.13</v>
      </c>
      <c r="G10" s="91">
        <v>0.62</v>
      </c>
    </row>
    <row r="11" spans="2:7" ht="12.75">
      <c r="B11" s="12" t="s">
        <v>14</v>
      </c>
      <c r="C11" s="89">
        <v>0.2645</v>
      </c>
      <c r="D11" s="90">
        <v>0.3086</v>
      </c>
      <c r="E11" s="90">
        <v>0.0488</v>
      </c>
      <c r="F11" s="90">
        <v>0.06</v>
      </c>
      <c r="G11" s="91">
        <v>1.17</v>
      </c>
    </row>
    <row r="12" spans="2:7" ht="12.75">
      <c r="B12" s="12" t="s">
        <v>10</v>
      </c>
      <c r="C12" s="92">
        <v>0.0342</v>
      </c>
      <c r="D12" s="90">
        <v>0.2179</v>
      </c>
      <c r="E12" s="90">
        <v>0.0288</v>
      </c>
      <c r="F12" s="90">
        <v>0.06</v>
      </c>
      <c r="G12" s="91">
        <v>0.07</v>
      </c>
    </row>
    <row r="13" spans="2:7" ht="12.75">
      <c r="B13" s="262" t="s">
        <v>121</v>
      </c>
      <c r="C13" s="89">
        <v>0.034</v>
      </c>
      <c r="D13" s="90">
        <v>0.1297</v>
      </c>
      <c r="E13" s="90">
        <v>0.0252</v>
      </c>
      <c r="F13" s="90">
        <v>0.0782</v>
      </c>
      <c r="G13" s="91">
        <v>0.0585</v>
      </c>
    </row>
    <row r="14" spans="2:7" ht="12.75">
      <c r="B14" s="262" t="s">
        <v>122</v>
      </c>
      <c r="C14" s="89">
        <v>0.0377</v>
      </c>
      <c r="D14" s="90">
        <v>0.3147</v>
      </c>
      <c r="E14" s="90">
        <v>0.0283</v>
      </c>
      <c r="F14" s="90">
        <v>0.12</v>
      </c>
      <c r="G14" s="91">
        <v>0.06</v>
      </c>
    </row>
    <row r="15" spans="2:7" ht="12.75">
      <c r="B15" s="12" t="s">
        <v>95</v>
      </c>
      <c r="C15" s="89">
        <v>0.1752</v>
      </c>
      <c r="D15" s="90">
        <v>0.1506</v>
      </c>
      <c r="E15" s="90">
        <v>0.0834</v>
      </c>
      <c r="F15" s="90">
        <v>0.05</v>
      </c>
      <c r="G15" s="91">
        <v>0.050005</v>
      </c>
    </row>
    <row r="16" spans="2:7" ht="12.75">
      <c r="B16" s="12" t="s">
        <v>16</v>
      </c>
      <c r="C16" s="89">
        <v>0.0278</v>
      </c>
      <c r="D16" s="90">
        <v>0.2595</v>
      </c>
      <c r="E16" s="90">
        <v>0.0258</v>
      </c>
      <c r="F16" s="90">
        <v>0.11</v>
      </c>
      <c r="G16" s="91">
        <v>0.05001</v>
      </c>
    </row>
    <row r="17" spans="2:7" ht="12.75">
      <c r="B17" s="12" t="s">
        <v>94</v>
      </c>
      <c r="C17" s="92">
        <v>0.3365</v>
      </c>
      <c r="D17" s="90">
        <v>0.4019</v>
      </c>
      <c r="E17" s="90">
        <v>0.0376</v>
      </c>
      <c r="F17" s="90">
        <v>0.05</v>
      </c>
      <c r="G17" s="91">
        <v>1.28</v>
      </c>
    </row>
    <row r="18" spans="2:7" ht="12.75">
      <c r="B18" s="12" t="s">
        <v>7</v>
      </c>
      <c r="C18" s="89">
        <v>0.2886</v>
      </c>
      <c r="D18" s="90">
        <v>0.9871</v>
      </c>
      <c r="E18" s="90">
        <v>0.0278</v>
      </c>
      <c r="F18" s="90">
        <v>0.08</v>
      </c>
      <c r="G18" s="91">
        <v>0.73</v>
      </c>
    </row>
    <row r="19" spans="2:7" ht="12.75">
      <c r="B19" s="12" t="s">
        <v>11</v>
      </c>
      <c r="C19" s="89">
        <v>0.0258</v>
      </c>
      <c r="D19" s="90">
        <v>0.5057</v>
      </c>
      <c r="E19" s="90">
        <v>0.0213</v>
      </c>
      <c r="F19" s="90">
        <v>0.09</v>
      </c>
      <c r="G19" s="91">
        <v>0.05</v>
      </c>
    </row>
    <row r="20" spans="2:7" ht="13.5" thickBot="1">
      <c r="B20" s="244" t="s">
        <v>118</v>
      </c>
      <c r="C20" s="259">
        <v>0.0252</v>
      </c>
      <c r="D20" s="260">
        <v>0.2223</v>
      </c>
      <c r="E20" s="260">
        <v>0.0179</v>
      </c>
      <c r="F20" s="260">
        <v>0.07</v>
      </c>
      <c r="G20" s="261">
        <v>0.050013</v>
      </c>
    </row>
    <row r="21" spans="2:20" ht="13.5" thickBot="1">
      <c r="B21" s="391" t="s">
        <v>172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70"/>
      <c r="N21" s="4"/>
      <c r="O21" s="4"/>
      <c r="P21" s="2"/>
      <c r="Q21" s="2"/>
      <c r="R21" s="1"/>
      <c r="S21" s="1"/>
      <c r="T21" s="1"/>
    </row>
    <row r="22" spans="2:20" ht="12.75">
      <c r="B22" s="371" t="s">
        <v>155</v>
      </c>
      <c r="C22" s="390" t="s">
        <v>4</v>
      </c>
      <c r="D22" s="367"/>
      <c r="E22" s="390" t="s">
        <v>119</v>
      </c>
      <c r="F22" s="367"/>
      <c r="G22" s="390" t="s">
        <v>5</v>
      </c>
      <c r="H22" s="367"/>
      <c r="I22" s="390" t="s">
        <v>61</v>
      </c>
      <c r="J22" s="367"/>
      <c r="K22" s="390" t="s">
        <v>6</v>
      </c>
      <c r="L22" s="368"/>
      <c r="M22" s="70"/>
      <c r="N22" s="4"/>
      <c r="O22" s="3"/>
      <c r="P22" s="2"/>
      <c r="Q22" s="2"/>
      <c r="R22" s="1"/>
      <c r="S22" s="1"/>
      <c r="T22" s="1"/>
    </row>
    <row r="23" spans="2:20" ht="13.5" thickBot="1">
      <c r="B23" s="392"/>
      <c r="C23" s="93" t="s">
        <v>43</v>
      </c>
      <c r="D23" s="93" t="s">
        <v>44</v>
      </c>
      <c r="E23" s="93" t="s">
        <v>43</v>
      </c>
      <c r="F23" s="93" t="s">
        <v>44</v>
      </c>
      <c r="G23" s="93" t="s">
        <v>43</v>
      </c>
      <c r="H23" s="93" t="s">
        <v>44</v>
      </c>
      <c r="I23" s="93" t="s">
        <v>43</v>
      </c>
      <c r="J23" s="93" t="s">
        <v>44</v>
      </c>
      <c r="K23" s="93" t="s">
        <v>43</v>
      </c>
      <c r="L23" s="94" t="s">
        <v>44</v>
      </c>
      <c r="M23" s="18"/>
      <c r="N23" s="3"/>
      <c r="O23" s="3"/>
      <c r="P23" s="1"/>
      <c r="Q23" s="1"/>
      <c r="R23" s="1"/>
      <c r="S23" s="1"/>
      <c r="T23" s="1"/>
    </row>
    <row r="24" spans="2:20" ht="12.75">
      <c r="B24" s="52" t="s">
        <v>8</v>
      </c>
      <c r="C24" s="95">
        <f>C5-$C$4</f>
        <v>0.009400000000000002</v>
      </c>
      <c r="D24" s="314">
        <f>C24*100/$C$4</f>
        <v>42.92237442922375</v>
      </c>
      <c r="E24" s="95">
        <f aca="true" t="shared" si="0" ref="E24:E38">D5-$D$4</f>
        <v>0.11560000000000001</v>
      </c>
      <c r="F24" s="316">
        <f>E24*100/$D$4</f>
        <v>103.03030303030305</v>
      </c>
      <c r="G24" s="95">
        <f aca="true" t="shared" si="1" ref="G24:G39">E5-0.0164</f>
        <v>0.018399999999999996</v>
      </c>
      <c r="H24" s="319">
        <f>G24*100/$E$4</f>
        <v>112.19512195121948</v>
      </c>
      <c r="I24" s="95">
        <f aca="true" t="shared" si="2" ref="I24:I39">F5-0.0405</f>
        <v>0.0189</v>
      </c>
      <c r="J24" s="319">
        <f>I24*100/$F$4</f>
        <v>46.66666666666667</v>
      </c>
      <c r="K24" s="95">
        <f aca="true" t="shared" si="3" ref="K24:K39">G5-0.045</f>
        <v>0.019000000000000003</v>
      </c>
      <c r="L24" s="319">
        <f>K24*100/G4</f>
        <v>42.22222222222223</v>
      </c>
      <c r="M24" s="18"/>
      <c r="N24" s="3"/>
      <c r="O24" s="3"/>
      <c r="P24" s="1"/>
      <c r="Q24" s="1"/>
      <c r="R24" s="1"/>
      <c r="S24" s="1"/>
      <c r="T24" s="1"/>
    </row>
    <row r="25" spans="2:20" ht="12.75">
      <c r="B25" s="12" t="s">
        <v>17</v>
      </c>
      <c r="C25" s="89">
        <f>C6-$C$4</f>
        <v>0.0023</v>
      </c>
      <c r="D25" s="24">
        <f aca="true" t="shared" si="4" ref="D25:D39">C25*100/$C$4</f>
        <v>10.50228310502283</v>
      </c>
      <c r="E25" s="89">
        <f t="shared" si="0"/>
        <v>0.22490000000000002</v>
      </c>
      <c r="F25" s="317">
        <f aca="true" t="shared" si="5" ref="F25:F39">E25*100/$D$4</f>
        <v>200.445632798574</v>
      </c>
      <c r="G25" s="89">
        <f t="shared" si="1"/>
        <v>0.004899999999999998</v>
      </c>
      <c r="H25" s="320">
        <f>G25*100/$E$4</f>
        <v>29.87804878048779</v>
      </c>
      <c r="I25" s="89">
        <f t="shared" si="2"/>
        <v>0.029599999999999994</v>
      </c>
      <c r="J25" s="320">
        <f>I25*100/$F$4</f>
        <v>73.0864197530864</v>
      </c>
      <c r="K25" s="89">
        <f t="shared" si="3"/>
        <v>0.012900000000000002</v>
      </c>
      <c r="L25" s="320">
        <f>K25*100/$G$4</f>
        <v>28.666666666666675</v>
      </c>
      <c r="M25" s="18"/>
      <c r="N25" s="3"/>
      <c r="O25" s="3"/>
      <c r="P25" s="1"/>
      <c r="Q25" s="1"/>
      <c r="R25" s="1"/>
      <c r="S25" s="1"/>
      <c r="T25" s="1"/>
    </row>
    <row r="26" spans="2:20" ht="12.75">
      <c r="B26" s="12" t="s">
        <v>9</v>
      </c>
      <c r="C26" s="89">
        <f aca="true" t="shared" si="6" ref="C26:C39">C7-$C$4</f>
        <v>0.0034999999999999996</v>
      </c>
      <c r="D26" s="24">
        <f t="shared" si="4"/>
        <v>15.981735159817351</v>
      </c>
      <c r="E26" s="89">
        <f t="shared" si="0"/>
        <v>0.0769</v>
      </c>
      <c r="F26" s="317">
        <f t="shared" si="5"/>
        <v>68.53832442067736</v>
      </c>
      <c r="G26" s="89">
        <f t="shared" si="1"/>
        <v>0.0020999999999999977</v>
      </c>
      <c r="H26" s="320">
        <f>G26*100/$E$4</f>
        <v>12.804878048780473</v>
      </c>
      <c r="I26" s="89">
        <f t="shared" si="2"/>
        <v>0.040299999999999996</v>
      </c>
      <c r="J26" s="320">
        <f aca="true" t="shared" si="7" ref="J26:J39">I26*100/$F$4</f>
        <v>99.50617283950615</v>
      </c>
      <c r="K26" s="89">
        <f t="shared" si="3"/>
        <v>0.005999999999999998</v>
      </c>
      <c r="L26" s="320">
        <f aca="true" t="shared" si="8" ref="L26:L39">K26*100/$G$4</f>
        <v>13.33333333333333</v>
      </c>
      <c r="M26" s="18"/>
      <c r="N26" s="3"/>
      <c r="O26" s="3"/>
      <c r="P26" s="1"/>
      <c r="Q26" s="1"/>
      <c r="R26" s="1"/>
      <c r="S26" s="1"/>
      <c r="T26" s="1"/>
    </row>
    <row r="27" spans="2:20" ht="12.75">
      <c r="B27" s="12" t="s">
        <v>19</v>
      </c>
      <c r="C27" s="89">
        <f t="shared" si="6"/>
        <v>0.11399999999999999</v>
      </c>
      <c r="D27" s="24">
        <f t="shared" si="4"/>
        <v>520.5479452054794</v>
      </c>
      <c r="E27" s="89">
        <f t="shared" si="0"/>
        <v>0.0087</v>
      </c>
      <c r="F27" s="317">
        <f t="shared" si="5"/>
        <v>7.754010695187165</v>
      </c>
      <c r="G27" s="89">
        <f t="shared" si="1"/>
        <v>0.0132</v>
      </c>
      <c r="H27" s="320">
        <f aca="true" t="shared" si="9" ref="H27:H39">G27*100/$E$4</f>
        <v>80.48780487804878</v>
      </c>
      <c r="I27" s="89">
        <f t="shared" si="2"/>
        <v>0.029500000000000005</v>
      </c>
      <c r="J27" s="320">
        <f t="shared" si="7"/>
        <v>72.83950617283952</v>
      </c>
      <c r="K27" s="89">
        <f t="shared" si="3"/>
        <v>0.0050110000000000016</v>
      </c>
      <c r="L27" s="320">
        <f t="shared" si="8"/>
        <v>11.135555555555559</v>
      </c>
      <c r="M27" s="18"/>
      <c r="N27" s="3"/>
      <c r="O27" s="3"/>
      <c r="P27" s="1"/>
      <c r="Q27" s="1"/>
      <c r="R27" s="1"/>
      <c r="S27" s="1"/>
      <c r="T27" s="1"/>
    </row>
    <row r="28" spans="2:20" ht="12.75">
      <c r="B28" s="12" t="s">
        <v>12</v>
      </c>
      <c r="C28" s="89">
        <f t="shared" si="6"/>
        <v>0.001299999999999999</v>
      </c>
      <c r="D28" s="24">
        <f t="shared" si="4"/>
        <v>5.936073059360726</v>
      </c>
      <c r="E28" s="89">
        <f t="shared" si="0"/>
        <v>0.03340000000000001</v>
      </c>
      <c r="F28" s="317">
        <f t="shared" si="5"/>
        <v>29.768270944741545</v>
      </c>
      <c r="G28" s="89">
        <f t="shared" si="1"/>
        <v>0.002599999999999998</v>
      </c>
      <c r="H28" s="320">
        <f t="shared" si="9"/>
        <v>15.853658536585352</v>
      </c>
      <c r="I28" s="89">
        <f t="shared" si="2"/>
        <v>0.049499999999999995</v>
      </c>
      <c r="J28" s="320">
        <f t="shared" si="7"/>
        <v>122.2222222222222</v>
      </c>
      <c r="K28" s="89">
        <f t="shared" si="3"/>
        <v>0.0050000000000000044</v>
      </c>
      <c r="L28" s="320">
        <f t="shared" si="8"/>
        <v>11.111111111111121</v>
      </c>
      <c r="M28" s="18"/>
      <c r="N28" s="3"/>
      <c r="O28" s="3"/>
      <c r="P28" s="1"/>
      <c r="Q28" s="1"/>
      <c r="R28" s="1"/>
      <c r="S28" s="1"/>
      <c r="T28" s="1"/>
    </row>
    <row r="29" spans="2:20" ht="12.75">
      <c r="B29" s="12" t="s">
        <v>15</v>
      </c>
      <c r="C29" s="89">
        <f t="shared" si="6"/>
        <v>0.23240000000000002</v>
      </c>
      <c r="D29" s="24">
        <f t="shared" si="4"/>
        <v>1061.1872146118724</v>
      </c>
      <c r="E29" s="89">
        <f t="shared" si="0"/>
        <v>0.1078</v>
      </c>
      <c r="F29" s="317">
        <f t="shared" si="5"/>
        <v>96.07843137254903</v>
      </c>
      <c r="G29" s="89">
        <f t="shared" si="1"/>
        <v>0.059300000000000005</v>
      </c>
      <c r="H29" s="320">
        <f t="shared" si="9"/>
        <v>361.5853658536585</v>
      </c>
      <c r="I29" s="89">
        <f t="shared" si="2"/>
        <v>0.0895</v>
      </c>
      <c r="J29" s="320">
        <f t="shared" si="7"/>
        <v>220.98765432098762</v>
      </c>
      <c r="K29" s="89">
        <f t="shared" si="3"/>
        <v>0.575</v>
      </c>
      <c r="L29" s="320">
        <f t="shared" si="8"/>
        <v>1277.7777777777776</v>
      </c>
      <c r="M29" s="18"/>
      <c r="N29" s="3"/>
      <c r="O29" s="3"/>
      <c r="P29" s="1"/>
      <c r="Q29" s="1"/>
      <c r="R29" s="1"/>
      <c r="S29" s="1"/>
      <c r="T29" s="1"/>
    </row>
    <row r="30" spans="2:20" ht="12.75">
      <c r="B30" s="12" t="s">
        <v>14</v>
      </c>
      <c r="C30" s="89">
        <f t="shared" si="6"/>
        <v>0.2426</v>
      </c>
      <c r="D30" s="24">
        <f t="shared" si="4"/>
        <v>1107.7625570776256</v>
      </c>
      <c r="E30" s="89">
        <f t="shared" si="0"/>
        <v>0.1964</v>
      </c>
      <c r="F30" s="317">
        <f t="shared" si="5"/>
        <v>175.0445632798574</v>
      </c>
      <c r="G30" s="89">
        <f t="shared" si="1"/>
        <v>0.0324</v>
      </c>
      <c r="H30" s="320">
        <f t="shared" si="9"/>
        <v>197.56097560975607</v>
      </c>
      <c r="I30" s="89">
        <f t="shared" si="2"/>
        <v>0.019499999999999997</v>
      </c>
      <c r="J30" s="320">
        <f t="shared" si="7"/>
        <v>48.14814814814814</v>
      </c>
      <c r="K30" s="89">
        <f t="shared" si="3"/>
        <v>1.125</v>
      </c>
      <c r="L30" s="320">
        <f t="shared" si="8"/>
        <v>2500</v>
      </c>
      <c r="M30" s="17"/>
      <c r="N30" s="1"/>
      <c r="O30" s="1"/>
      <c r="P30" s="1"/>
      <c r="Q30" s="1"/>
      <c r="R30" s="1"/>
      <c r="S30" s="1"/>
      <c r="T30" s="1"/>
    </row>
    <row r="31" spans="2:20" ht="12.75">
      <c r="B31" s="12" t="s">
        <v>10</v>
      </c>
      <c r="C31" s="89">
        <f t="shared" si="6"/>
        <v>0.012300000000000002</v>
      </c>
      <c r="D31" s="24">
        <f t="shared" si="4"/>
        <v>56.164383561643845</v>
      </c>
      <c r="E31" s="89">
        <f t="shared" si="0"/>
        <v>0.10570000000000002</v>
      </c>
      <c r="F31" s="317">
        <f t="shared" si="5"/>
        <v>94.20677361853835</v>
      </c>
      <c r="G31" s="89">
        <f t="shared" si="1"/>
        <v>0.012399999999999998</v>
      </c>
      <c r="H31" s="320">
        <f t="shared" si="9"/>
        <v>75.60975609756096</v>
      </c>
      <c r="I31" s="89">
        <f t="shared" si="2"/>
        <v>0.019499999999999997</v>
      </c>
      <c r="J31" s="320">
        <f t="shared" si="7"/>
        <v>48.14814814814814</v>
      </c>
      <c r="K31" s="89">
        <f t="shared" si="3"/>
        <v>0.02500000000000001</v>
      </c>
      <c r="L31" s="320">
        <f t="shared" si="8"/>
        <v>55.55555555555558</v>
      </c>
      <c r="M31" s="17"/>
      <c r="N31" s="1"/>
      <c r="O31" s="1"/>
      <c r="P31" s="1"/>
      <c r="Q31" s="1"/>
      <c r="R31" s="1"/>
      <c r="S31" s="1"/>
      <c r="T31" s="1"/>
    </row>
    <row r="32" spans="2:20" ht="12.75">
      <c r="B32" s="262" t="s">
        <v>121</v>
      </c>
      <c r="C32" s="89">
        <f t="shared" si="6"/>
        <v>0.012100000000000003</v>
      </c>
      <c r="D32" s="24">
        <f t="shared" si="4"/>
        <v>55.251141552511434</v>
      </c>
      <c r="E32" s="89">
        <f t="shared" si="0"/>
        <v>0.017500000000000016</v>
      </c>
      <c r="F32" s="317">
        <f t="shared" si="5"/>
        <v>15.597147950089141</v>
      </c>
      <c r="G32" s="89">
        <f t="shared" si="1"/>
        <v>0.008799999999999999</v>
      </c>
      <c r="H32" s="320">
        <f t="shared" si="9"/>
        <v>53.658536585365844</v>
      </c>
      <c r="I32" s="89">
        <f t="shared" si="2"/>
        <v>0.037700000000000004</v>
      </c>
      <c r="J32" s="320">
        <f t="shared" si="7"/>
        <v>93.08641975308643</v>
      </c>
      <c r="K32" s="89">
        <f t="shared" si="3"/>
        <v>0.013500000000000005</v>
      </c>
      <c r="L32" s="320">
        <f t="shared" si="8"/>
        <v>30.000000000000014</v>
      </c>
      <c r="M32" s="17"/>
      <c r="N32" s="1"/>
      <c r="O32" s="1"/>
      <c r="P32" s="1"/>
      <c r="Q32" s="1"/>
      <c r="R32" s="1"/>
      <c r="S32" s="1"/>
      <c r="T32" s="1"/>
    </row>
    <row r="33" spans="2:20" ht="12.75">
      <c r="B33" s="262" t="s">
        <v>122</v>
      </c>
      <c r="C33" s="89">
        <f t="shared" si="6"/>
        <v>0.015799999999999998</v>
      </c>
      <c r="D33" s="24">
        <f t="shared" si="4"/>
        <v>72.14611872146118</v>
      </c>
      <c r="E33" s="89">
        <f t="shared" si="0"/>
        <v>0.20249999999999999</v>
      </c>
      <c r="F33" s="317">
        <f t="shared" si="5"/>
        <v>180.4812834224599</v>
      </c>
      <c r="G33" s="89">
        <f t="shared" si="1"/>
        <v>0.011899999999999997</v>
      </c>
      <c r="H33" s="320">
        <f t="shared" si="9"/>
        <v>72.56097560975607</v>
      </c>
      <c r="I33" s="89">
        <f t="shared" si="2"/>
        <v>0.07949999999999999</v>
      </c>
      <c r="J33" s="320">
        <f t="shared" si="7"/>
        <v>196.29629629629625</v>
      </c>
      <c r="K33" s="89">
        <f t="shared" si="3"/>
        <v>0.015</v>
      </c>
      <c r="L33" s="320">
        <f t="shared" si="8"/>
        <v>33.333333333333336</v>
      </c>
      <c r="M33" s="96"/>
      <c r="N33" s="9"/>
      <c r="O33" s="9"/>
      <c r="P33" s="2"/>
      <c r="Q33" s="1"/>
      <c r="R33" s="1"/>
      <c r="S33" s="1"/>
      <c r="T33" s="1"/>
    </row>
    <row r="34" spans="2:20" ht="12.75">
      <c r="B34" s="12" t="s">
        <v>95</v>
      </c>
      <c r="C34" s="89">
        <f t="shared" si="6"/>
        <v>0.1533</v>
      </c>
      <c r="D34" s="24">
        <f t="shared" si="4"/>
        <v>700</v>
      </c>
      <c r="E34" s="89">
        <f t="shared" si="0"/>
        <v>0.03840000000000002</v>
      </c>
      <c r="F34" s="317">
        <f t="shared" si="5"/>
        <v>34.2245989304813</v>
      </c>
      <c r="G34" s="89">
        <f t="shared" si="1"/>
        <v>0.067</v>
      </c>
      <c r="H34" s="320">
        <f t="shared" si="9"/>
        <v>408.5365853658536</v>
      </c>
      <c r="I34" s="89">
        <f t="shared" si="2"/>
        <v>0.009500000000000001</v>
      </c>
      <c r="J34" s="320">
        <f t="shared" si="7"/>
        <v>23.456790123456795</v>
      </c>
      <c r="K34" s="89">
        <f t="shared" si="3"/>
        <v>0.0050050000000000025</v>
      </c>
      <c r="L34" s="320">
        <f t="shared" si="8"/>
        <v>11.122222222222229</v>
      </c>
      <c r="M34" s="97"/>
      <c r="N34" s="2"/>
      <c r="O34" s="9"/>
      <c r="P34" s="9"/>
      <c r="Q34" s="2"/>
      <c r="R34" s="1"/>
      <c r="S34" s="1"/>
      <c r="T34" s="1"/>
    </row>
    <row r="35" spans="2:20" ht="12.75">
      <c r="B35" s="12" t="s">
        <v>16</v>
      </c>
      <c r="C35" s="89">
        <f t="shared" si="6"/>
        <v>0.005899999999999999</v>
      </c>
      <c r="D35" s="24">
        <f t="shared" si="4"/>
        <v>26.940639269406386</v>
      </c>
      <c r="E35" s="89">
        <f t="shared" si="0"/>
        <v>0.14730000000000001</v>
      </c>
      <c r="F35" s="317">
        <f t="shared" si="5"/>
        <v>131.28342245989307</v>
      </c>
      <c r="G35" s="89">
        <f t="shared" si="1"/>
        <v>0.009399999999999999</v>
      </c>
      <c r="H35" s="320">
        <f t="shared" si="9"/>
        <v>57.31707317073169</v>
      </c>
      <c r="I35" s="89">
        <f t="shared" si="2"/>
        <v>0.0695</v>
      </c>
      <c r="J35" s="320">
        <f t="shared" si="7"/>
        <v>171.60493827160496</v>
      </c>
      <c r="K35" s="89">
        <f t="shared" si="3"/>
        <v>0.0050100000000000006</v>
      </c>
      <c r="L35" s="320">
        <f t="shared" si="8"/>
        <v>11.133333333333336</v>
      </c>
      <c r="M35" s="97"/>
      <c r="N35" s="2"/>
      <c r="O35" s="9"/>
      <c r="P35" s="9"/>
      <c r="Q35" s="2"/>
      <c r="R35" s="1"/>
      <c r="S35" s="1"/>
      <c r="T35" s="1"/>
    </row>
    <row r="36" spans="2:20" ht="12.75">
      <c r="B36" s="12" t="s">
        <v>94</v>
      </c>
      <c r="C36" s="89">
        <f t="shared" si="6"/>
        <v>0.31460000000000005</v>
      </c>
      <c r="D36" s="24">
        <f t="shared" si="4"/>
        <v>1436.529680365297</v>
      </c>
      <c r="E36" s="89">
        <f t="shared" si="0"/>
        <v>0.28969999999999996</v>
      </c>
      <c r="F36" s="317">
        <f t="shared" si="5"/>
        <v>258.19964349376113</v>
      </c>
      <c r="G36" s="89">
        <f t="shared" si="1"/>
        <v>0.0212</v>
      </c>
      <c r="H36" s="320">
        <f t="shared" si="9"/>
        <v>129.2682926829268</v>
      </c>
      <c r="I36" s="89">
        <f t="shared" si="2"/>
        <v>0.009500000000000001</v>
      </c>
      <c r="J36" s="320">
        <f t="shared" si="7"/>
        <v>23.456790123456795</v>
      </c>
      <c r="K36" s="89">
        <f t="shared" si="3"/>
        <v>1.235</v>
      </c>
      <c r="L36" s="320">
        <f t="shared" si="8"/>
        <v>2744.444444444445</v>
      </c>
      <c r="M36" s="97"/>
      <c r="N36" s="2"/>
      <c r="O36" s="9"/>
      <c r="P36" s="9"/>
      <c r="Q36" s="2"/>
      <c r="R36" s="1"/>
      <c r="S36" s="1"/>
      <c r="T36" s="1"/>
    </row>
    <row r="37" spans="2:20" ht="12.75">
      <c r="B37" s="12" t="s">
        <v>7</v>
      </c>
      <c r="C37" s="89">
        <f t="shared" si="6"/>
        <v>0.26670000000000005</v>
      </c>
      <c r="D37" s="24">
        <f t="shared" si="4"/>
        <v>1217.8082191780825</v>
      </c>
      <c r="E37" s="89">
        <f t="shared" si="0"/>
        <v>0.8749</v>
      </c>
      <c r="F37" s="317">
        <f t="shared" si="5"/>
        <v>779.7682709447415</v>
      </c>
      <c r="G37" s="89">
        <f t="shared" si="1"/>
        <v>0.011399999999999997</v>
      </c>
      <c r="H37" s="320">
        <f t="shared" si="9"/>
        <v>69.5121951219512</v>
      </c>
      <c r="I37" s="89">
        <f t="shared" si="2"/>
        <v>0.0395</v>
      </c>
      <c r="J37" s="320">
        <f t="shared" si="7"/>
        <v>97.53086419753086</v>
      </c>
      <c r="K37" s="89">
        <f t="shared" si="3"/>
        <v>0.6849999999999999</v>
      </c>
      <c r="L37" s="320">
        <f t="shared" si="8"/>
        <v>1522.2222222222222</v>
      </c>
      <c r="M37" s="97"/>
      <c r="N37" s="2"/>
      <c r="O37" s="9"/>
      <c r="P37" s="9"/>
      <c r="Q37" s="2"/>
      <c r="R37" s="1"/>
      <c r="S37" s="1"/>
      <c r="T37" s="1"/>
    </row>
    <row r="38" spans="2:20" ht="12.75">
      <c r="B38" s="12" t="s">
        <v>11</v>
      </c>
      <c r="C38" s="89">
        <f t="shared" si="6"/>
        <v>0.0039000000000000007</v>
      </c>
      <c r="D38" s="24">
        <f t="shared" si="4"/>
        <v>17.808219178082197</v>
      </c>
      <c r="E38" s="89">
        <f t="shared" si="0"/>
        <v>0.39350000000000007</v>
      </c>
      <c r="F38" s="317">
        <f t="shared" si="5"/>
        <v>350.71301247771845</v>
      </c>
      <c r="G38" s="89">
        <f t="shared" si="1"/>
        <v>0.004899999999999998</v>
      </c>
      <c r="H38" s="320">
        <f t="shared" si="9"/>
        <v>29.87804878048779</v>
      </c>
      <c r="I38" s="89">
        <f t="shared" si="2"/>
        <v>0.049499999999999995</v>
      </c>
      <c r="J38" s="320">
        <f t="shared" si="7"/>
        <v>122.2222222222222</v>
      </c>
      <c r="K38" s="89">
        <f t="shared" si="3"/>
        <v>0.0050000000000000044</v>
      </c>
      <c r="L38" s="320">
        <f t="shared" si="8"/>
        <v>11.111111111111121</v>
      </c>
      <c r="M38" s="97"/>
      <c r="N38" s="2"/>
      <c r="O38" s="9"/>
      <c r="P38" s="9"/>
      <c r="Q38" s="2"/>
      <c r="R38" s="1"/>
      <c r="S38" s="1"/>
      <c r="T38" s="1"/>
    </row>
    <row r="39" spans="2:20" ht="13.5" thickBot="1">
      <c r="B39" s="244" t="s">
        <v>118</v>
      </c>
      <c r="C39" s="259">
        <f t="shared" si="6"/>
        <v>0.003300000000000001</v>
      </c>
      <c r="D39" s="315">
        <f t="shared" si="4"/>
        <v>15.068493150684935</v>
      </c>
      <c r="E39" s="259">
        <f>D20-$D$4</f>
        <v>0.1101</v>
      </c>
      <c r="F39" s="318">
        <f t="shared" si="5"/>
        <v>98.1283422459893</v>
      </c>
      <c r="G39" s="259">
        <f t="shared" si="1"/>
        <v>0.0014999999999999979</v>
      </c>
      <c r="H39" s="320">
        <f t="shared" si="9"/>
        <v>9.146341463414622</v>
      </c>
      <c r="I39" s="259">
        <f t="shared" si="2"/>
        <v>0.029500000000000005</v>
      </c>
      <c r="J39" s="320">
        <f t="shared" si="7"/>
        <v>72.83950617283952</v>
      </c>
      <c r="K39" s="259">
        <f t="shared" si="3"/>
        <v>0.0050130000000000036</v>
      </c>
      <c r="L39" s="320">
        <f t="shared" si="8"/>
        <v>11.140000000000008</v>
      </c>
      <c r="M39" s="17"/>
      <c r="N39" s="1"/>
      <c r="O39" s="1"/>
      <c r="P39" s="1"/>
      <c r="Q39" s="1"/>
      <c r="R39" s="1"/>
      <c r="S39" s="1"/>
      <c r="T39" s="1"/>
    </row>
    <row r="40" spans="1:20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"/>
      <c r="O40" s="1"/>
      <c r="P40" s="1"/>
      <c r="Q40" s="1"/>
      <c r="R40" s="1"/>
      <c r="S40" s="1"/>
      <c r="T40" s="10"/>
    </row>
    <row r="41" spans="1:17" ht="13.5" thickBot="1">
      <c r="A41" s="17"/>
      <c r="B41" s="346" t="s">
        <v>173</v>
      </c>
      <c r="C41" s="346"/>
      <c r="D41" s="346"/>
      <c r="E41" s="346"/>
      <c r="F41" s="346"/>
      <c r="I41" s="17"/>
      <c r="M41" s="17"/>
      <c r="Q41" s="1"/>
    </row>
    <row r="42" spans="1:17" ht="13.5" thickBot="1">
      <c r="A42" s="17"/>
      <c r="B42" s="266" t="s">
        <v>155</v>
      </c>
      <c r="C42" s="269" t="s">
        <v>44</v>
      </c>
      <c r="D42" s="17"/>
      <c r="E42" s="17"/>
      <c r="I42" s="17"/>
      <c r="M42" s="17"/>
      <c r="Q42" s="1"/>
    </row>
    <row r="43" spans="1:17" ht="12.75">
      <c r="A43" s="17"/>
      <c r="B43" s="173" t="s">
        <v>12</v>
      </c>
      <c r="C43" s="174">
        <v>5.94</v>
      </c>
      <c r="D43" s="17"/>
      <c r="E43" s="17"/>
      <c r="I43" s="17"/>
      <c r="M43" s="17"/>
      <c r="Q43" s="1"/>
    </row>
    <row r="44" spans="1:17" ht="12.75">
      <c r="A44" s="17"/>
      <c r="B44" s="30" t="s">
        <v>17</v>
      </c>
      <c r="C44" s="13">
        <v>10.5</v>
      </c>
      <c r="D44" s="17"/>
      <c r="E44" s="17"/>
      <c r="I44" s="17"/>
      <c r="M44" s="17"/>
      <c r="Q44" s="1"/>
    </row>
    <row r="45" spans="1:17" ht="12.75">
      <c r="A45" s="17"/>
      <c r="B45" s="30" t="s">
        <v>118</v>
      </c>
      <c r="C45" s="258">
        <v>15.07</v>
      </c>
      <c r="D45" s="17"/>
      <c r="E45" s="17"/>
      <c r="I45" s="17"/>
      <c r="M45" s="17"/>
      <c r="Q45" s="1"/>
    </row>
    <row r="46" spans="1:17" ht="12.75">
      <c r="A46" s="17"/>
      <c r="B46" s="30" t="s">
        <v>9</v>
      </c>
      <c r="C46" s="13">
        <v>15.98</v>
      </c>
      <c r="D46" s="17"/>
      <c r="E46" s="17"/>
      <c r="I46" s="17"/>
      <c r="M46" s="17"/>
      <c r="Q46" s="1"/>
    </row>
    <row r="47" spans="1:17" ht="12.75">
      <c r="A47" s="17"/>
      <c r="B47" s="29" t="s">
        <v>11</v>
      </c>
      <c r="C47" s="13">
        <v>17.81</v>
      </c>
      <c r="D47" s="17"/>
      <c r="E47" s="17"/>
      <c r="I47" s="17"/>
      <c r="M47" s="17"/>
      <c r="Q47" s="1"/>
    </row>
    <row r="48" spans="1:17" ht="12.75">
      <c r="A48" s="17"/>
      <c r="B48" s="30" t="s">
        <v>16</v>
      </c>
      <c r="C48" s="13">
        <v>26.94</v>
      </c>
      <c r="D48" s="17"/>
      <c r="E48" s="17"/>
      <c r="I48" s="17"/>
      <c r="M48" s="17"/>
      <c r="Q48" s="1"/>
    </row>
    <row r="49" spans="1:17" ht="12.75">
      <c r="A49" s="17"/>
      <c r="B49" s="30" t="s">
        <v>8</v>
      </c>
      <c r="C49" s="13">
        <v>42.92</v>
      </c>
      <c r="D49" s="17"/>
      <c r="E49" s="17"/>
      <c r="I49" s="17"/>
      <c r="M49" s="17"/>
      <c r="Q49" s="1"/>
    </row>
    <row r="50" spans="1:17" ht="12.75">
      <c r="A50" s="17"/>
      <c r="B50" s="267" t="s">
        <v>121</v>
      </c>
      <c r="C50" s="13">
        <v>55.25</v>
      </c>
      <c r="D50" s="17"/>
      <c r="E50" s="17"/>
      <c r="I50" s="17"/>
      <c r="M50" s="17"/>
      <c r="Q50" s="1"/>
    </row>
    <row r="51" spans="1:17" ht="12.75">
      <c r="A51" s="17"/>
      <c r="B51" s="30" t="s">
        <v>10</v>
      </c>
      <c r="C51" s="13">
        <v>56.16</v>
      </c>
      <c r="D51" s="17"/>
      <c r="E51" s="17"/>
      <c r="I51" s="17"/>
      <c r="M51" s="17"/>
      <c r="Q51" s="1"/>
    </row>
    <row r="52" spans="1:17" ht="12.75">
      <c r="A52" s="17"/>
      <c r="B52" s="267" t="s">
        <v>122</v>
      </c>
      <c r="C52" s="13">
        <v>72.15</v>
      </c>
      <c r="D52" s="17"/>
      <c r="E52" s="17"/>
      <c r="I52" s="17"/>
      <c r="M52" s="17"/>
      <c r="Q52" s="1"/>
    </row>
    <row r="53" spans="1:17" ht="12.75">
      <c r="A53" s="17"/>
      <c r="B53" s="30" t="s">
        <v>19</v>
      </c>
      <c r="C53" s="13">
        <v>520.55</v>
      </c>
      <c r="D53" s="17"/>
      <c r="E53" s="17"/>
      <c r="I53" s="17"/>
      <c r="M53" s="17"/>
      <c r="Q53" s="1"/>
    </row>
    <row r="54" spans="1:17" ht="12.75">
      <c r="A54" s="17"/>
      <c r="B54" s="30" t="s">
        <v>95</v>
      </c>
      <c r="C54" s="13">
        <v>700</v>
      </c>
      <c r="D54" s="17"/>
      <c r="E54" s="17"/>
      <c r="I54" s="17"/>
      <c r="M54" s="17"/>
      <c r="Q54" s="1"/>
    </row>
    <row r="55" spans="1:17" ht="12.75">
      <c r="A55" s="17"/>
      <c r="B55" s="30" t="s">
        <v>15</v>
      </c>
      <c r="C55" s="13">
        <v>1061.19</v>
      </c>
      <c r="D55" s="17"/>
      <c r="E55" s="17"/>
      <c r="I55" s="17"/>
      <c r="M55" s="17"/>
      <c r="Q55" s="1"/>
    </row>
    <row r="56" spans="1:17" ht="12.75">
      <c r="A56" s="17"/>
      <c r="B56" s="30" t="s">
        <v>14</v>
      </c>
      <c r="C56" s="13">
        <v>1107.7</v>
      </c>
      <c r="D56" s="17"/>
      <c r="E56" s="17"/>
      <c r="I56" s="17"/>
      <c r="M56" s="17"/>
      <c r="Q56" s="1"/>
    </row>
    <row r="57" spans="1:17" ht="12.75">
      <c r="A57" s="17"/>
      <c r="B57" s="268" t="s">
        <v>7</v>
      </c>
      <c r="C57" s="153">
        <v>1217.81</v>
      </c>
      <c r="D57" s="17"/>
      <c r="E57" s="17"/>
      <c r="I57" s="17"/>
      <c r="M57" s="17"/>
      <c r="Q57" s="1"/>
    </row>
    <row r="58" spans="1:20" ht="13.5" thickBot="1">
      <c r="A58" s="17"/>
      <c r="B58" s="32" t="s">
        <v>94</v>
      </c>
      <c r="C58" s="15">
        <v>1436.53</v>
      </c>
      <c r="D58" s="17"/>
      <c r="E58" s="17"/>
      <c r="F58" s="17"/>
      <c r="G58" s="17"/>
      <c r="H58" s="17"/>
      <c r="I58" s="17"/>
      <c r="M58" s="17"/>
      <c r="N58" s="1"/>
      <c r="O58" s="1"/>
      <c r="P58" s="1"/>
      <c r="Q58" s="1"/>
      <c r="R58" s="1"/>
      <c r="S58" s="1"/>
      <c r="T58" s="10"/>
    </row>
    <row r="59" spans="1:20" ht="15" customHeight="1">
      <c r="A59" s="17"/>
      <c r="B59" s="18"/>
      <c r="C59" s="102"/>
      <c r="D59" s="17"/>
      <c r="E59" s="17"/>
      <c r="F59" s="17"/>
      <c r="G59" s="17"/>
      <c r="H59" s="17"/>
      <c r="I59" s="17"/>
      <c r="M59" s="17"/>
      <c r="N59" s="1"/>
      <c r="O59" s="1"/>
      <c r="P59" s="1"/>
      <c r="Q59" s="1"/>
      <c r="R59" s="1"/>
      <c r="S59" s="1"/>
      <c r="T59" s="1"/>
    </row>
    <row r="60" spans="1:13" s="1" customFormat="1" ht="13.5" thickBot="1">
      <c r="A60" s="17"/>
      <c r="B60" s="346" t="s">
        <v>177</v>
      </c>
      <c r="C60" s="346"/>
      <c r="D60" s="346"/>
      <c r="E60" s="346"/>
      <c r="F60" s="346"/>
      <c r="G60" s="346"/>
      <c r="H60" s="17"/>
      <c r="I60" s="17"/>
      <c r="J60" s="17"/>
      <c r="K60" s="17"/>
      <c r="L60" s="17"/>
      <c r="M60" s="17"/>
    </row>
    <row r="61" spans="1:13" s="1" customFormat="1" ht="13.5" thickBot="1">
      <c r="A61" s="17"/>
      <c r="B61" s="48" t="s">
        <v>155</v>
      </c>
      <c r="C61" s="105" t="s">
        <v>44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s="1" customFormat="1" ht="12.75">
      <c r="A62" s="17"/>
      <c r="B62" s="52" t="s">
        <v>19</v>
      </c>
      <c r="C62" s="99">
        <v>7.754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2:4" ht="12.75">
      <c r="B63" s="262" t="s">
        <v>121</v>
      </c>
      <c r="C63" s="100">
        <v>15.597</v>
      </c>
      <c r="D63" s="17"/>
    </row>
    <row r="64" spans="2:4" ht="12.75">
      <c r="B64" s="12" t="s">
        <v>12</v>
      </c>
      <c r="C64" s="100">
        <v>29.768</v>
      </c>
      <c r="D64" s="17"/>
    </row>
    <row r="65" spans="2:4" ht="12.75">
      <c r="B65" s="12" t="s">
        <v>95</v>
      </c>
      <c r="C65" s="100">
        <v>34.225</v>
      </c>
      <c r="D65" s="17"/>
    </row>
    <row r="66" spans="2:4" ht="12.75">
      <c r="B66" s="12" t="s">
        <v>9</v>
      </c>
      <c r="C66" s="100">
        <v>65.538</v>
      </c>
      <c r="D66" s="17"/>
    </row>
    <row r="67" spans="2:4" ht="12.75">
      <c r="B67" s="12" t="s">
        <v>10</v>
      </c>
      <c r="C67" s="100">
        <v>94.207</v>
      </c>
      <c r="D67" s="17"/>
    </row>
    <row r="68" spans="2:4" ht="12.75">
      <c r="B68" s="12" t="s">
        <v>15</v>
      </c>
      <c r="C68" s="100">
        <v>96.078</v>
      </c>
      <c r="D68" s="17"/>
    </row>
    <row r="69" spans="2:4" ht="12.75">
      <c r="B69" s="12" t="s">
        <v>118</v>
      </c>
      <c r="C69" s="271">
        <v>98.128</v>
      </c>
      <c r="D69" s="17"/>
    </row>
    <row r="70" spans="2:4" ht="12.75">
      <c r="B70" s="12" t="s">
        <v>8</v>
      </c>
      <c r="C70" s="100">
        <v>103.03</v>
      </c>
      <c r="D70" s="17"/>
    </row>
    <row r="71" spans="2:4" ht="12.75">
      <c r="B71" s="52" t="s">
        <v>16</v>
      </c>
      <c r="C71" s="100">
        <v>131.283</v>
      </c>
      <c r="D71" s="17"/>
    </row>
    <row r="72" spans="2:4" ht="12">
      <c r="B72" s="12" t="s">
        <v>14</v>
      </c>
      <c r="C72" s="100">
        <v>175.045</v>
      </c>
      <c r="D72" s="17"/>
    </row>
    <row r="73" spans="2:4" ht="12">
      <c r="B73" s="12" t="s">
        <v>122</v>
      </c>
      <c r="C73" s="100">
        <v>180.481</v>
      </c>
      <c r="D73" s="17"/>
    </row>
    <row r="74" spans="2:4" ht="12">
      <c r="B74" s="12" t="s">
        <v>17</v>
      </c>
      <c r="C74" s="100">
        <v>200.446</v>
      </c>
      <c r="D74" s="17"/>
    </row>
    <row r="75" spans="2:4" ht="12.75">
      <c r="B75" s="12" t="s">
        <v>94</v>
      </c>
      <c r="C75" s="100">
        <v>258.2</v>
      </c>
      <c r="D75" s="17"/>
    </row>
    <row r="76" spans="2:4" ht="12.75">
      <c r="B76" s="12" t="s">
        <v>11</v>
      </c>
      <c r="C76" s="100">
        <v>350.713</v>
      </c>
      <c r="D76" s="17"/>
    </row>
    <row r="77" spans="2:3" ht="13.5" thickBot="1">
      <c r="B77" s="244" t="s">
        <v>7</v>
      </c>
      <c r="C77" s="270">
        <v>779.768</v>
      </c>
    </row>
    <row r="79" spans="2:7" ht="13.5" thickBot="1">
      <c r="B79" s="346" t="s">
        <v>175</v>
      </c>
      <c r="C79" s="346"/>
      <c r="D79" s="346"/>
      <c r="E79" s="346"/>
      <c r="F79" s="346"/>
      <c r="G79" s="346"/>
    </row>
    <row r="80" spans="2:4" ht="13.5" thickBot="1">
      <c r="B80" s="48" t="s">
        <v>155</v>
      </c>
      <c r="C80" s="105" t="s">
        <v>44</v>
      </c>
      <c r="D80" s="17"/>
    </row>
    <row r="81" spans="2:4" ht="12.75">
      <c r="B81" s="52" t="s">
        <v>118</v>
      </c>
      <c r="C81" s="101">
        <v>9.15</v>
      </c>
      <c r="D81" s="17"/>
    </row>
    <row r="82" spans="2:4" ht="12.75">
      <c r="B82" s="12" t="s">
        <v>9</v>
      </c>
      <c r="C82" s="49">
        <v>12.8</v>
      </c>
      <c r="D82" s="17"/>
    </row>
    <row r="83" spans="2:4" ht="12.75">
      <c r="B83" s="12" t="s">
        <v>12</v>
      </c>
      <c r="C83" s="49">
        <v>15.85</v>
      </c>
      <c r="D83" s="17"/>
    </row>
    <row r="84" spans="2:4" ht="12.75">
      <c r="B84" s="12" t="s">
        <v>11</v>
      </c>
      <c r="C84" s="49">
        <v>29.88</v>
      </c>
      <c r="D84" s="17"/>
    </row>
    <row r="85" spans="2:4" ht="12.75">
      <c r="B85" s="12" t="s">
        <v>17</v>
      </c>
      <c r="C85" s="49">
        <v>29.88</v>
      </c>
      <c r="D85" s="17"/>
    </row>
    <row r="86" spans="2:4" ht="12.75">
      <c r="B86" s="262" t="s">
        <v>121</v>
      </c>
      <c r="C86" s="49">
        <v>53.66</v>
      </c>
      <c r="D86" s="17"/>
    </row>
    <row r="87" spans="2:4" ht="12.75">
      <c r="B87" s="12" t="s">
        <v>16</v>
      </c>
      <c r="C87" s="49">
        <v>57.32</v>
      </c>
      <c r="D87" s="17"/>
    </row>
    <row r="88" spans="2:4" ht="12.75">
      <c r="B88" s="12" t="s">
        <v>7</v>
      </c>
      <c r="C88" s="49">
        <v>69.51</v>
      </c>
      <c r="D88" s="17"/>
    </row>
    <row r="89" spans="2:4" ht="12.75">
      <c r="B89" s="52" t="s">
        <v>122</v>
      </c>
      <c r="C89" s="49">
        <v>72.56</v>
      </c>
      <c r="D89" s="17"/>
    </row>
    <row r="90" spans="2:4" ht="12.75">
      <c r="B90" s="12" t="s">
        <v>10</v>
      </c>
      <c r="C90" s="49">
        <v>75.61</v>
      </c>
      <c r="D90" s="17"/>
    </row>
    <row r="91" spans="2:4" ht="12">
      <c r="B91" s="12" t="s">
        <v>19</v>
      </c>
      <c r="C91" s="49">
        <v>80.49</v>
      </c>
      <c r="D91" s="17"/>
    </row>
    <row r="92" spans="2:4" ht="12">
      <c r="B92" s="12" t="s">
        <v>8</v>
      </c>
      <c r="C92" s="49">
        <v>112.2</v>
      </c>
      <c r="D92" s="17"/>
    </row>
    <row r="93" spans="2:4" ht="12.75">
      <c r="B93" s="12" t="s">
        <v>94</v>
      </c>
      <c r="C93" s="49">
        <v>129.27</v>
      </c>
      <c r="D93" s="17"/>
    </row>
    <row r="94" spans="2:4" ht="12.75">
      <c r="B94" s="12" t="s">
        <v>14</v>
      </c>
      <c r="C94" s="49">
        <v>197.56</v>
      </c>
      <c r="D94" s="17"/>
    </row>
    <row r="95" spans="2:4" ht="12.75">
      <c r="B95" s="12" t="s">
        <v>15</v>
      </c>
      <c r="C95" s="49">
        <v>361.59</v>
      </c>
      <c r="D95" s="17"/>
    </row>
    <row r="96" spans="2:4" ht="12.75" thickBot="1">
      <c r="B96" s="244" t="s">
        <v>95</v>
      </c>
      <c r="C96" s="265">
        <v>408.54</v>
      </c>
      <c r="D96" s="17"/>
    </row>
    <row r="97" ht="12.75"/>
    <row r="98" spans="2:7" ht="13.5" thickBot="1">
      <c r="B98" s="346" t="s">
        <v>174</v>
      </c>
      <c r="C98" s="346"/>
      <c r="D98" s="346"/>
      <c r="E98" s="346"/>
      <c r="F98" s="346"/>
      <c r="G98" s="346"/>
    </row>
    <row r="99" spans="2:4" ht="13.5" thickBot="1">
      <c r="B99" s="85" t="s">
        <v>155</v>
      </c>
      <c r="C99" s="105" t="s">
        <v>44</v>
      </c>
      <c r="D99" s="17"/>
    </row>
    <row r="100" spans="2:4" ht="12.75">
      <c r="B100" s="52" t="s">
        <v>95</v>
      </c>
      <c r="C100" s="98">
        <v>23.46</v>
      </c>
      <c r="D100" s="102"/>
    </row>
    <row r="101" spans="2:4" ht="12.75">
      <c r="B101" s="12" t="s">
        <v>94</v>
      </c>
      <c r="C101" s="13">
        <v>23.46</v>
      </c>
      <c r="D101" s="102"/>
    </row>
    <row r="102" spans="2:4" ht="12.75">
      <c r="B102" s="12" t="s">
        <v>8</v>
      </c>
      <c r="C102" s="13">
        <v>46.67</v>
      </c>
      <c r="D102" s="102"/>
    </row>
    <row r="103" spans="2:4" ht="12.75">
      <c r="B103" s="52" t="s">
        <v>10</v>
      </c>
      <c r="C103" s="13">
        <v>48.15</v>
      </c>
      <c r="D103" s="102"/>
    </row>
    <row r="104" spans="2:4" ht="12.75">
      <c r="B104" s="12" t="s">
        <v>14</v>
      </c>
      <c r="C104" s="13">
        <v>48.15</v>
      </c>
      <c r="D104" s="102"/>
    </row>
    <row r="105" spans="2:4" ht="12.75">
      <c r="B105" s="12" t="s">
        <v>19</v>
      </c>
      <c r="C105" s="13">
        <v>72.84</v>
      </c>
      <c r="D105" s="102"/>
    </row>
    <row r="106" spans="2:4" ht="12.75">
      <c r="B106" s="12" t="s">
        <v>118</v>
      </c>
      <c r="C106" s="13">
        <v>72.84</v>
      </c>
      <c r="D106" s="17"/>
    </row>
    <row r="107" spans="2:4" ht="12.75">
      <c r="B107" s="12" t="s">
        <v>17</v>
      </c>
      <c r="C107" s="13">
        <v>73.09</v>
      </c>
      <c r="D107" s="17"/>
    </row>
    <row r="108" spans="2:4" ht="12.75">
      <c r="B108" s="262" t="s">
        <v>121</v>
      </c>
      <c r="C108" s="13">
        <v>93.09</v>
      </c>
      <c r="D108" s="17"/>
    </row>
    <row r="109" spans="2:4" ht="12.75">
      <c r="B109" s="12" t="s">
        <v>7</v>
      </c>
      <c r="C109" s="13">
        <v>97.53</v>
      </c>
      <c r="D109" s="17"/>
    </row>
    <row r="110" spans="2:4" ht="12.75">
      <c r="B110" s="12" t="s">
        <v>9</v>
      </c>
      <c r="C110" s="13">
        <v>99.51</v>
      </c>
      <c r="D110" s="17"/>
    </row>
    <row r="111" spans="2:4" ht="12">
      <c r="B111" s="12" t="s">
        <v>12</v>
      </c>
      <c r="C111" s="13">
        <v>122.22</v>
      </c>
      <c r="D111" s="17"/>
    </row>
    <row r="112" spans="2:4" ht="12">
      <c r="B112" s="12" t="s">
        <v>11</v>
      </c>
      <c r="C112" s="13">
        <v>122.22</v>
      </c>
      <c r="D112" s="17"/>
    </row>
    <row r="113" spans="2:4" ht="12.75">
      <c r="B113" s="12" t="s">
        <v>16</v>
      </c>
      <c r="C113" s="13">
        <v>171.6</v>
      </c>
      <c r="D113" s="17"/>
    </row>
    <row r="114" spans="2:4" ht="12.75">
      <c r="B114" s="12" t="s">
        <v>122</v>
      </c>
      <c r="C114" s="13">
        <v>196.3</v>
      </c>
      <c r="D114" s="17"/>
    </row>
    <row r="115" spans="2:3" ht="13.5" thickBot="1">
      <c r="B115" s="244" t="s">
        <v>15</v>
      </c>
      <c r="C115" s="264">
        <v>220.99</v>
      </c>
    </row>
    <row r="117" spans="2:5" ht="13.5" thickBot="1">
      <c r="B117" s="346" t="s">
        <v>176</v>
      </c>
      <c r="C117" s="346"/>
      <c r="D117" s="346"/>
      <c r="E117" s="346"/>
    </row>
    <row r="118" spans="2:5" ht="13.5" thickBot="1">
      <c r="B118" s="48" t="s">
        <v>155</v>
      </c>
      <c r="C118" s="105" t="s">
        <v>44</v>
      </c>
      <c r="D118" s="17"/>
      <c r="E118" s="17"/>
    </row>
    <row r="119" spans="2:5" ht="12.75">
      <c r="B119" s="52" t="s">
        <v>12</v>
      </c>
      <c r="C119" s="103">
        <v>11.11</v>
      </c>
      <c r="D119" s="17"/>
      <c r="E119" s="17"/>
    </row>
    <row r="120" spans="2:5" ht="12.75">
      <c r="B120" s="12" t="s">
        <v>11</v>
      </c>
      <c r="C120" s="104">
        <v>11.11</v>
      </c>
      <c r="D120" s="17"/>
      <c r="E120" s="17"/>
    </row>
    <row r="121" spans="2:5" ht="12.75">
      <c r="B121" s="12" t="s">
        <v>95</v>
      </c>
      <c r="C121" s="104">
        <v>11.12</v>
      </c>
      <c r="D121" s="17"/>
      <c r="E121" s="17"/>
    </row>
    <row r="122" spans="2:5" ht="12.75">
      <c r="B122" s="12" t="s">
        <v>16</v>
      </c>
      <c r="C122" s="104">
        <v>11.13</v>
      </c>
      <c r="D122" s="17"/>
      <c r="E122" s="17"/>
    </row>
    <row r="123" spans="2:5" ht="12.75">
      <c r="B123" s="12" t="s">
        <v>19</v>
      </c>
      <c r="C123" s="104">
        <v>11.14</v>
      </c>
      <c r="D123" s="17"/>
      <c r="E123" s="17"/>
    </row>
    <row r="124" spans="2:5" ht="12.75">
      <c r="B124" s="52" t="s">
        <v>118</v>
      </c>
      <c r="C124" s="104">
        <v>11.15</v>
      </c>
      <c r="D124" s="17"/>
      <c r="E124" s="17"/>
    </row>
    <row r="125" spans="2:5" ht="12.75">
      <c r="B125" s="12" t="s">
        <v>9</v>
      </c>
      <c r="C125" s="104">
        <v>13.33</v>
      </c>
      <c r="D125" s="17"/>
      <c r="E125" s="17"/>
    </row>
    <row r="126" spans="2:5" ht="12.75">
      <c r="B126" s="12" t="s">
        <v>17</v>
      </c>
      <c r="C126" s="104">
        <v>28.67</v>
      </c>
      <c r="D126" s="17"/>
      <c r="E126" s="17"/>
    </row>
    <row r="127" spans="2:5" ht="12.75">
      <c r="B127" s="262" t="s">
        <v>121</v>
      </c>
      <c r="C127" s="104">
        <v>30</v>
      </c>
      <c r="D127" s="17"/>
      <c r="E127" s="17"/>
    </row>
    <row r="128" spans="2:5" ht="12.75">
      <c r="B128" s="12" t="s">
        <v>122</v>
      </c>
      <c r="C128" s="104">
        <v>33.33</v>
      </c>
      <c r="D128" s="17"/>
      <c r="E128" s="17"/>
    </row>
    <row r="129" spans="2:5" ht="12.75">
      <c r="B129" s="12" t="s">
        <v>8</v>
      </c>
      <c r="C129" s="104">
        <v>42.22</v>
      </c>
      <c r="D129" s="17"/>
      <c r="E129" s="17"/>
    </row>
    <row r="130" spans="2:5" ht="12.75">
      <c r="B130" s="12" t="s">
        <v>10</v>
      </c>
      <c r="C130" s="104">
        <v>55.56</v>
      </c>
      <c r="D130" s="17"/>
      <c r="E130" s="17"/>
    </row>
    <row r="131" spans="2:5" ht="12.75">
      <c r="B131" s="12" t="s">
        <v>15</v>
      </c>
      <c r="C131" s="104">
        <v>1277.78</v>
      </c>
      <c r="D131" s="17"/>
      <c r="E131" s="17"/>
    </row>
    <row r="132" spans="2:5" ht="12">
      <c r="B132" s="12" t="s">
        <v>7</v>
      </c>
      <c r="C132" s="104">
        <v>1522.22</v>
      </c>
      <c r="D132" s="17"/>
      <c r="E132" s="17"/>
    </row>
    <row r="133" spans="2:5" ht="12">
      <c r="B133" s="12" t="s">
        <v>14</v>
      </c>
      <c r="C133" s="104">
        <v>2500</v>
      </c>
      <c r="D133" s="17"/>
      <c r="E133" s="17"/>
    </row>
    <row r="134" spans="2:3" ht="13.5" thickBot="1">
      <c r="B134" s="244" t="s">
        <v>94</v>
      </c>
      <c r="C134" s="263">
        <v>2744.44</v>
      </c>
    </row>
    <row r="139" spans="2:11" ht="13.5" thickBot="1">
      <c r="B139" s="389" t="s">
        <v>78</v>
      </c>
      <c r="C139" s="389"/>
      <c r="D139" s="389"/>
      <c r="E139" s="389"/>
      <c r="F139" s="389"/>
      <c r="G139" s="389"/>
      <c r="H139" s="389"/>
      <c r="I139" s="389"/>
      <c r="J139" s="389"/>
      <c r="K139" s="389"/>
    </row>
    <row r="140" spans="2:13" ht="36.75" thickBot="1">
      <c r="B140" s="171" t="s">
        <v>155</v>
      </c>
      <c r="C140" s="168" t="s">
        <v>53</v>
      </c>
      <c r="D140" s="168" t="s">
        <v>54</v>
      </c>
      <c r="E140" s="168" t="s">
        <v>57</v>
      </c>
      <c r="F140" s="168" t="s">
        <v>56</v>
      </c>
      <c r="G140" s="168" t="s">
        <v>55</v>
      </c>
      <c r="H140" s="388" t="s">
        <v>58</v>
      </c>
      <c r="I140" s="388"/>
      <c r="J140" s="388"/>
      <c r="K140" s="388"/>
      <c r="L140" s="388"/>
      <c r="M140" s="180" t="s">
        <v>59</v>
      </c>
    </row>
    <row r="141" spans="2:13" ht="12.75">
      <c r="B141" s="173" t="s">
        <v>19</v>
      </c>
      <c r="C141" s="174">
        <v>520.55</v>
      </c>
      <c r="D141" s="176">
        <v>7.754</v>
      </c>
      <c r="E141" s="287">
        <v>80.49</v>
      </c>
      <c r="F141" s="174">
        <v>72.84</v>
      </c>
      <c r="G141" s="178">
        <v>11.14</v>
      </c>
      <c r="H141" s="181">
        <f aca="true" t="shared" si="10" ref="H141:H156">10-C141/$C$157</f>
        <v>6.376337424209728</v>
      </c>
      <c r="I141" s="182">
        <f aca="true" t="shared" si="11" ref="I141:I156">10-D141/$D$157</f>
        <v>9.90056016661366</v>
      </c>
      <c r="J141" s="182">
        <f aca="true" t="shared" si="12" ref="J141:J156">10-E141/$E$157</f>
        <v>8.02981348215597</v>
      </c>
      <c r="K141" s="182">
        <f aca="true" t="shared" si="13" ref="K141:K156">10-F141/$F$157</f>
        <v>6.703923254445902</v>
      </c>
      <c r="L141" s="183">
        <f aca="true" t="shared" si="14" ref="L141:L156">10-G141/$G$157</f>
        <v>9.959408841147921</v>
      </c>
      <c r="M141" s="186">
        <f aca="true" t="shared" si="15" ref="M141:M155">SUM(H141:L141)</f>
        <v>40.97004316857318</v>
      </c>
    </row>
    <row r="142" spans="2:13" ht="12.75">
      <c r="B142" s="30" t="s">
        <v>8</v>
      </c>
      <c r="C142" s="13">
        <v>42.92</v>
      </c>
      <c r="D142" s="100">
        <v>103.03</v>
      </c>
      <c r="E142" s="288">
        <v>112.2</v>
      </c>
      <c r="F142" s="13">
        <v>46.67</v>
      </c>
      <c r="G142" s="167">
        <v>42.22</v>
      </c>
      <c r="H142" s="184">
        <f t="shared" si="10"/>
        <v>9.701224478430662</v>
      </c>
      <c r="I142" s="108">
        <f t="shared" si="11"/>
        <v>8.678709564896225</v>
      </c>
      <c r="J142" s="108">
        <f t="shared" si="12"/>
        <v>7.253634894991922</v>
      </c>
      <c r="K142" s="108">
        <f t="shared" si="13"/>
        <v>7.888139734829631</v>
      </c>
      <c r="L142" s="109">
        <f t="shared" si="14"/>
        <v>9.846161694188979</v>
      </c>
      <c r="M142" s="187">
        <f t="shared" si="15"/>
        <v>43.36787036733742</v>
      </c>
    </row>
    <row r="143" spans="2:13" ht="12.75">
      <c r="B143" s="30" t="s">
        <v>17</v>
      </c>
      <c r="C143" s="13">
        <v>10.5</v>
      </c>
      <c r="D143" s="100">
        <v>200.446</v>
      </c>
      <c r="E143" s="288">
        <v>29.88</v>
      </c>
      <c r="F143" s="13">
        <v>73.09</v>
      </c>
      <c r="G143" s="167">
        <v>28.67</v>
      </c>
      <c r="H143" s="184">
        <f t="shared" si="10"/>
        <v>9.926907199988863</v>
      </c>
      <c r="I143" s="108">
        <f t="shared" si="11"/>
        <v>7.4294149028941945</v>
      </c>
      <c r="J143" s="108">
        <f t="shared" si="12"/>
        <v>9.268615068291966</v>
      </c>
      <c r="K143" s="108">
        <f t="shared" si="13"/>
        <v>6.692610525363138</v>
      </c>
      <c r="L143" s="109">
        <f t="shared" si="14"/>
        <v>9.895534243780151</v>
      </c>
      <c r="M143" s="187">
        <f t="shared" si="15"/>
        <v>43.213081940318304</v>
      </c>
    </row>
    <row r="144" spans="2:13" ht="12.75">
      <c r="B144" s="30" t="s">
        <v>9</v>
      </c>
      <c r="C144" s="13">
        <v>15.98</v>
      </c>
      <c r="D144" s="100">
        <v>65.538</v>
      </c>
      <c r="E144" s="288">
        <v>12.8</v>
      </c>
      <c r="F144" s="13">
        <v>99.51</v>
      </c>
      <c r="G144" s="167">
        <v>13.33</v>
      </c>
      <c r="H144" s="184">
        <f t="shared" si="10"/>
        <v>9.888759719602097</v>
      </c>
      <c r="I144" s="108">
        <f t="shared" si="11"/>
        <v>9.159519241620584</v>
      </c>
      <c r="J144" s="108">
        <f t="shared" si="12"/>
        <v>9.68668918588143</v>
      </c>
      <c r="K144" s="108">
        <f t="shared" si="13"/>
        <v>5.497081315896646</v>
      </c>
      <c r="L144" s="109">
        <f t="shared" si="14"/>
        <v>9.951429071140197</v>
      </c>
      <c r="M144" s="187">
        <f t="shared" si="15"/>
        <v>44.18347853414095</v>
      </c>
    </row>
    <row r="145" spans="2:13" ht="12.75">
      <c r="B145" s="30" t="s">
        <v>12</v>
      </c>
      <c r="C145" s="13">
        <v>5.94</v>
      </c>
      <c r="D145" s="100">
        <v>29.768</v>
      </c>
      <c r="E145" s="288">
        <v>15.85</v>
      </c>
      <c r="F145" s="13">
        <v>122.22</v>
      </c>
      <c r="G145" s="167">
        <v>11.11</v>
      </c>
      <c r="H145" s="184">
        <f t="shared" si="10"/>
        <v>9.958650358850843</v>
      </c>
      <c r="I145" s="108">
        <f t="shared" si="11"/>
        <v>9.618245426844908</v>
      </c>
      <c r="J145" s="108">
        <f t="shared" si="12"/>
        <v>9.612033093454741</v>
      </c>
      <c r="K145" s="108">
        <f t="shared" si="13"/>
        <v>4.469433006018372</v>
      </c>
      <c r="L145" s="109">
        <f t="shared" si="14"/>
        <v>9.959518153065835</v>
      </c>
      <c r="M145" s="187">
        <f t="shared" si="15"/>
        <v>43.6178800382347</v>
      </c>
    </row>
    <row r="146" spans="2:13" ht="12.75">
      <c r="B146" s="30" t="s">
        <v>15</v>
      </c>
      <c r="C146" s="13">
        <v>1061.19</v>
      </c>
      <c r="D146" s="100">
        <v>96.078</v>
      </c>
      <c r="E146" s="288">
        <v>361.59</v>
      </c>
      <c r="F146" s="13">
        <v>220.99</v>
      </c>
      <c r="G146" s="167">
        <v>430.871149387214</v>
      </c>
      <c r="H146" s="184">
        <f t="shared" si="10"/>
        <v>2.612823957731477</v>
      </c>
      <c r="I146" s="108">
        <f t="shared" si="11"/>
        <v>8.76786428783946</v>
      </c>
      <c r="J146" s="108">
        <f t="shared" si="12"/>
        <v>1.1492142752239687</v>
      </c>
      <c r="K146" s="108">
        <f t="shared" si="13"/>
        <v>0</v>
      </c>
      <c r="L146" s="109">
        <f t="shared" si="14"/>
        <v>8.430021609555268</v>
      </c>
      <c r="M146" s="187">
        <f t="shared" si="15"/>
        <v>20.959924130350174</v>
      </c>
    </row>
    <row r="147" spans="2:13" ht="12.75">
      <c r="B147" s="30" t="s">
        <v>14</v>
      </c>
      <c r="C147" s="13">
        <v>1107.7</v>
      </c>
      <c r="D147" s="100">
        <v>175.045</v>
      </c>
      <c r="E147" s="288">
        <v>197.56</v>
      </c>
      <c r="F147" s="13">
        <v>48.15</v>
      </c>
      <c r="G147" s="167">
        <v>2500</v>
      </c>
      <c r="H147" s="184">
        <f t="shared" si="10"/>
        <v>2.289057659777379</v>
      </c>
      <c r="I147" s="108">
        <f t="shared" si="11"/>
        <v>7.755165639010578</v>
      </c>
      <c r="J147" s="108">
        <f t="shared" si="12"/>
        <v>5.164243403338718</v>
      </c>
      <c r="K147" s="108">
        <f t="shared" si="13"/>
        <v>7.821168378659667</v>
      </c>
      <c r="L147" s="109">
        <f t="shared" si="14"/>
        <v>0.8906735071635747</v>
      </c>
      <c r="M147" s="187">
        <f t="shared" si="15"/>
        <v>23.92030858794992</v>
      </c>
    </row>
    <row r="148" spans="2:13" ht="12.75">
      <c r="B148" s="30" t="s">
        <v>10</v>
      </c>
      <c r="C148" s="153">
        <v>56.16</v>
      </c>
      <c r="D148" s="100">
        <v>94.207</v>
      </c>
      <c r="E148" s="288">
        <v>75.61</v>
      </c>
      <c r="F148" s="13">
        <v>48.15</v>
      </c>
      <c r="G148" s="167">
        <v>55.56</v>
      </c>
      <c r="H148" s="184">
        <f t="shared" si="10"/>
        <v>9.609057938226142</v>
      </c>
      <c r="I148" s="108">
        <f t="shared" si="11"/>
        <v>8.791858604097628</v>
      </c>
      <c r="J148" s="108">
        <f t="shared" si="12"/>
        <v>8.149263230038674</v>
      </c>
      <c r="K148" s="108">
        <f t="shared" si="13"/>
        <v>7.821168378659667</v>
      </c>
      <c r="L148" s="109">
        <f t="shared" si="14"/>
        <v>9.797554328023203</v>
      </c>
      <c r="M148" s="187">
        <f t="shared" si="15"/>
        <v>44.168902479045315</v>
      </c>
    </row>
    <row r="149" spans="2:13" ht="12.75">
      <c r="B149" s="267" t="s">
        <v>121</v>
      </c>
      <c r="C149" s="13">
        <v>55.25</v>
      </c>
      <c r="D149" s="100">
        <v>15.597</v>
      </c>
      <c r="E149" s="288">
        <v>53.66</v>
      </c>
      <c r="F149" s="13">
        <v>93.09</v>
      </c>
      <c r="G149" s="167">
        <v>30</v>
      </c>
      <c r="H149" s="184">
        <f t="shared" si="10"/>
        <v>9.61539264756044</v>
      </c>
      <c r="I149" s="108">
        <f t="shared" si="11"/>
        <v>9.799978968103334</v>
      </c>
      <c r="J149" s="108">
        <f t="shared" si="12"/>
        <v>8.686542321437313</v>
      </c>
      <c r="K149" s="108">
        <f t="shared" si="13"/>
        <v>5.787592198742025</v>
      </c>
      <c r="L149" s="109">
        <f t="shared" si="14"/>
        <v>9.890688082085964</v>
      </c>
      <c r="M149" s="187">
        <f t="shared" si="15"/>
        <v>43.78019421792908</v>
      </c>
    </row>
    <row r="150" spans="2:13" ht="12.75">
      <c r="B150" s="267" t="s">
        <v>122</v>
      </c>
      <c r="C150" s="13">
        <v>72.15</v>
      </c>
      <c r="D150" s="100">
        <v>180.481</v>
      </c>
      <c r="E150" s="288">
        <v>72.56</v>
      </c>
      <c r="F150" s="13">
        <v>196.3</v>
      </c>
      <c r="G150" s="167">
        <v>33.33</v>
      </c>
      <c r="H150" s="184">
        <f t="shared" si="10"/>
        <v>9.497748045637753</v>
      </c>
      <c r="I150" s="108">
        <f t="shared" si="11"/>
        <v>7.685452596156805</v>
      </c>
      <c r="J150" s="108">
        <f t="shared" si="12"/>
        <v>8.223919322465365</v>
      </c>
      <c r="K150" s="108">
        <f t="shared" si="13"/>
        <v>1.117245124213765</v>
      </c>
      <c r="L150" s="109">
        <f t="shared" si="14"/>
        <v>9.878554459197504</v>
      </c>
      <c r="M150" s="187">
        <f t="shared" si="15"/>
        <v>36.40291954767119</v>
      </c>
    </row>
    <row r="151" spans="2:13" ht="12.75">
      <c r="B151" s="30" t="s">
        <v>95</v>
      </c>
      <c r="C151" s="13">
        <v>700</v>
      </c>
      <c r="D151" s="100">
        <v>34.225</v>
      </c>
      <c r="E151" s="288">
        <v>408.54</v>
      </c>
      <c r="F151" s="13">
        <v>23.46</v>
      </c>
      <c r="G151" s="167">
        <v>11.12</v>
      </c>
      <c r="H151" s="184">
        <f t="shared" si="10"/>
        <v>5.127146665924136</v>
      </c>
      <c r="I151" s="108">
        <f t="shared" si="11"/>
        <v>9.561087400354978</v>
      </c>
      <c r="J151" s="108">
        <f t="shared" si="12"/>
        <v>0</v>
      </c>
      <c r="K151" s="108">
        <f t="shared" si="13"/>
        <v>8.938413502873432</v>
      </c>
      <c r="L151" s="109">
        <f t="shared" si="14"/>
        <v>9.959481715759864</v>
      </c>
      <c r="M151" s="187">
        <f t="shared" si="15"/>
        <v>33.58612928491241</v>
      </c>
    </row>
    <row r="152" spans="2:13" ht="12.75">
      <c r="B152" s="30" t="s">
        <v>16</v>
      </c>
      <c r="C152" s="13">
        <v>120.91161400512387</v>
      </c>
      <c r="D152" s="100">
        <v>150.5350454788657</v>
      </c>
      <c r="E152" s="288">
        <v>137.21335774697005</v>
      </c>
      <c r="F152" s="13">
        <v>139.8096992019644</v>
      </c>
      <c r="G152" s="277">
        <v>11.13</v>
      </c>
      <c r="H152" s="184">
        <f t="shared" si="10"/>
        <v>9.158307769380912</v>
      </c>
      <c r="I152" s="108">
        <f t="shared" si="11"/>
        <v>8.069489316324013</v>
      </c>
      <c r="J152" s="108">
        <f t="shared" si="12"/>
        <v>6.641372748152689</v>
      </c>
      <c r="K152" s="108">
        <f t="shared" si="13"/>
        <v>3.673482999141843</v>
      </c>
      <c r="L152" s="109">
        <f t="shared" si="14"/>
        <v>9.959445278453892</v>
      </c>
      <c r="M152" s="187">
        <f t="shared" si="15"/>
        <v>37.50209811145335</v>
      </c>
    </row>
    <row r="153" spans="2:13" ht="12.75">
      <c r="B153" s="30" t="s">
        <v>94</v>
      </c>
      <c r="C153" s="13">
        <v>1436.53</v>
      </c>
      <c r="D153" s="100">
        <v>258.2</v>
      </c>
      <c r="E153" s="288">
        <v>129.27</v>
      </c>
      <c r="F153" s="13">
        <v>23.46</v>
      </c>
      <c r="G153" s="167">
        <v>2744.44</v>
      </c>
      <c r="H153" s="184">
        <f t="shared" si="10"/>
        <v>0</v>
      </c>
      <c r="I153" s="108">
        <f t="shared" si="11"/>
        <v>6.688758707718193</v>
      </c>
      <c r="J153" s="108">
        <f t="shared" si="12"/>
        <v>6.835805551475987</v>
      </c>
      <c r="K153" s="108">
        <f t="shared" si="13"/>
        <v>8.938413502873432</v>
      </c>
      <c r="L153" s="109">
        <f t="shared" si="14"/>
        <v>0</v>
      </c>
      <c r="M153" s="187">
        <f t="shared" si="15"/>
        <v>22.462977762067613</v>
      </c>
    </row>
    <row r="154" spans="2:13" ht="12.75">
      <c r="B154" s="30" t="s">
        <v>7</v>
      </c>
      <c r="C154" s="13">
        <v>1217.81</v>
      </c>
      <c r="D154" s="100">
        <v>779.768</v>
      </c>
      <c r="E154" s="288">
        <v>69.51</v>
      </c>
      <c r="F154" s="13">
        <v>97.53</v>
      </c>
      <c r="G154" s="167">
        <v>1522.22</v>
      </c>
      <c r="H154" s="184">
        <f t="shared" si="10"/>
        <v>1.522557830327246</v>
      </c>
      <c r="I154" s="108">
        <f t="shared" si="11"/>
        <v>0</v>
      </c>
      <c r="J154" s="108">
        <f t="shared" si="12"/>
        <v>8.298575414892055</v>
      </c>
      <c r="K154" s="108">
        <f t="shared" si="13"/>
        <v>5.586678130232137</v>
      </c>
      <c r="L154" s="109">
        <f t="shared" si="14"/>
        <v>4.453440410429815</v>
      </c>
      <c r="M154" s="187">
        <f t="shared" si="15"/>
        <v>19.86125178588125</v>
      </c>
    </row>
    <row r="155" spans="2:13" ht="12.75">
      <c r="B155" s="30" t="s">
        <v>11</v>
      </c>
      <c r="C155" s="13">
        <v>17.81</v>
      </c>
      <c r="D155" s="100">
        <v>350.713</v>
      </c>
      <c r="E155" s="288">
        <v>29.88</v>
      </c>
      <c r="F155" s="13">
        <v>122.22</v>
      </c>
      <c r="G155" s="167">
        <v>11.11</v>
      </c>
      <c r="H155" s="184">
        <f t="shared" si="10"/>
        <v>9.876020688743013</v>
      </c>
      <c r="I155" s="108">
        <f t="shared" si="11"/>
        <v>5.502341722153256</v>
      </c>
      <c r="J155" s="108">
        <f t="shared" si="12"/>
        <v>9.268615068291966</v>
      </c>
      <c r="K155" s="108">
        <f t="shared" si="13"/>
        <v>4.469433006018372</v>
      </c>
      <c r="L155" s="109">
        <f t="shared" si="14"/>
        <v>9.959518153065835</v>
      </c>
      <c r="M155" s="187">
        <f t="shared" si="15"/>
        <v>39.075928638272444</v>
      </c>
    </row>
    <row r="156" spans="2:13" ht="13.5" thickBot="1">
      <c r="B156" s="32" t="s">
        <v>118</v>
      </c>
      <c r="C156" s="175">
        <v>15.07</v>
      </c>
      <c r="D156" s="177">
        <v>98.128</v>
      </c>
      <c r="E156" s="289">
        <v>9.15</v>
      </c>
      <c r="F156" s="15">
        <v>72.84</v>
      </c>
      <c r="G156" s="179">
        <v>11.15</v>
      </c>
      <c r="H156" s="185">
        <f t="shared" si="10"/>
        <v>9.895094428936396</v>
      </c>
      <c r="I156" s="110">
        <f t="shared" si="11"/>
        <v>8.741574417006085</v>
      </c>
      <c r="J156" s="110">
        <f t="shared" si="12"/>
        <v>9.77603172271993</v>
      </c>
      <c r="K156" s="110">
        <f t="shared" si="13"/>
        <v>6.703923254445902</v>
      </c>
      <c r="L156" s="111">
        <f t="shared" si="14"/>
        <v>9.95937240384195</v>
      </c>
      <c r="M156" s="188">
        <f>SUM(H156:L156)</f>
        <v>45.07599622695027</v>
      </c>
    </row>
    <row r="157" spans="2:7" ht="13.5" thickBot="1">
      <c r="B157" s="172" t="s">
        <v>60</v>
      </c>
      <c r="C157" s="112">
        <f>(C153)/10</f>
        <v>143.653</v>
      </c>
      <c r="D157" s="169">
        <f>(D154)/10</f>
        <v>77.9768</v>
      </c>
      <c r="E157" s="169">
        <f>(E151)/10</f>
        <v>40.854</v>
      </c>
      <c r="F157" s="169">
        <f>(F146)/10</f>
        <v>22.099</v>
      </c>
      <c r="G157" s="170">
        <f>(G153)/10</f>
        <v>274.444</v>
      </c>
    </row>
  </sheetData>
  <sheetProtection/>
  <mergeCells count="15">
    <mergeCell ref="B2:I2"/>
    <mergeCell ref="B79:G79"/>
    <mergeCell ref="K22:L22"/>
    <mergeCell ref="B21:L21"/>
    <mergeCell ref="C22:D22"/>
    <mergeCell ref="E22:F22"/>
    <mergeCell ref="G22:H22"/>
    <mergeCell ref="I22:J22"/>
    <mergeCell ref="B22:B23"/>
    <mergeCell ref="H140:L140"/>
    <mergeCell ref="B98:G98"/>
    <mergeCell ref="B117:E117"/>
    <mergeCell ref="B41:F41"/>
    <mergeCell ref="B60:G60"/>
    <mergeCell ref="B139:K139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Ilya</cp:lastModifiedBy>
  <cp:lastPrinted>2008-08-20T15:06:40Z</cp:lastPrinted>
  <dcterms:created xsi:type="dcterms:W3CDTF">2008-07-26T12:31:53Z</dcterms:created>
  <dcterms:modified xsi:type="dcterms:W3CDTF">2010-02-07T16:34:38Z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